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D:\IMETY PLANEACIÓN 2022\PLAN DE ACCIÓN MCPAL\"/>
    </mc:Choice>
  </mc:AlternateContent>
  <xr:revisionPtr revIDLastSave="0" documentId="13_ncr:1_{3959469E-1222-4866-8A49-84E244F721AB}" xr6:coauthVersionLast="47" xr6:coauthVersionMax="47" xr10:uidLastSave="{00000000-0000-0000-0000-000000000000}"/>
  <bookViews>
    <workbookView xWindow="165" yWindow="0" windowWidth="28755" windowHeight="15585" xr2:uid="{00000000-000D-0000-FFFF-FFFF00000000}"/>
  </bookViews>
  <sheets>
    <sheet name="IMETY" sheetId="1" r:id="rId1"/>
  </sheets>
  <externalReferences>
    <externalReference r:id="rId2"/>
  </externalReferences>
  <definedNames>
    <definedName name="bbbb">[1]Gastos_Inversión_2012!#REF!</definedName>
    <definedName name="Conceptos_MOD" localSheetId="0">[1]Gastos_Inversión_2012!#REF!</definedName>
    <definedName name="Conceptos_MOD">[1]Gastos_Inversión_2012!#REF!</definedName>
    <definedName name="ESTRATREGICOS" localSheetId="0">#REF!</definedName>
    <definedName name="ESTRATREGICOS">#REF!</definedName>
    <definedName name="MUNICIPIOS_CHIP" localSheetId="0">#REF!</definedName>
    <definedName name="MUNICIPIOS_CHIP">#REF!</definedName>
    <definedName name="PLANEACION2021">#REF!</definedName>
    <definedName name="sss">#REF!</definedName>
    <definedName name="SSSS">#REF!</definedName>
    <definedName name="XXX">#REF!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S32" i="1" l="1"/>
  <c r="AL32" i="1"/>
  <c r="AQ34" i="1"/>
  <c r="AS20" i="1"/>
  <c r="AR11" i="1"/>
  <c r="AH12" i="1"/>
  <c r="AN32" i="1"/>
  <c r="AT19" i="1"/>
  <c r="AT21" i="1"/>
  <c r="AR19" i="1"/>
  <c r="AT22" i="1"/>
  <c r="AT23" i="1"/>
  <c r="AT25" i="1"/>
  <c r="AT24" i="1"/>
  <c r="AL17" i="1"/>
  <c r="AT18" i="1"/>
  <c r="AR17" i="1"/>
  <c r="AT17" i="1"/>
  <c r="AT15" i="1"/>
  <c r="AR15" i="1"/>
  <c r="AT10" i="1"/>
  <c r="AT9" i="1"/>
  <c r="AT13" i="1"/>
  <c r="AT14" i="1"/>
  <c r="AT12" i="1"/>
  <c r="AR12" i="1"/>
  <c r="AT20" i="1" l="1"/>
  <c r="P28" i="1"/>
  <c r="P24" i="1"/>
  <c r="AE32" i="1"/>
  <c r="AF32" i="1"/>
  <c r="AL24" i="1"/>
  <c r="AH32" i="1"/>
  <c r="AI32" i="1"/>
  <c r="AJ32" i="1"/>
  <c r="AK32" i="1"/>
  <c r="AL19" i="1"/>
  <c r="AL12" i="1"/>
  <c r="AL9" i="1"/>
  <c r="AP32" i="1" l="1"/>
  <c r="AP19" i="1"/>
  <c r="AO19" i="1"/>
  <c r="AO32" i="1"/>
  <c r="AH19" i="1" l="1"/>
  <c r="AH15" i="1"/>
  <c r="AL15" i="1"/>
  <c r="AR23" i="1" l="1"/>
  <c r="AR20" i="1"/>
  <c r="AR24" i="1"/>
  <c r="AR25" i="1" l="1"/>
  <c r="AR26" i="1"/>
  <c r="AR22" i="1"/>
  <c r="AR18" i="1"/>
  <c r="AR10" i="1"/>
  <c r="AR9" i="1"/>
  <c r="AR13" i="1"/>
  <c r="AR14" i="1"/>
  <c r="AH24" i="1"/>
  <c r="AH9" i="1"/>
  <c r="AT11" i="1" s="1"/>
  <c r="W29" i="1"/>
  <c r="W10" i="1"/>
  <c r="W9" i="1"/>
  <c r="AH28" i="1"/>
  <c r="AL28" i="1"/>
  <c r="AU11" i="1"/>
  <c r="AH17" i="1"/>
  <c r="W14" i="1"/>
  <c r="W13" i="1"/>
  <c r="W12" i="1"/>
  <c r="W11" i="1"/>
  <c r="W15" i="1"/>
  <c r="W16" i="1"/>
  <c r="W19" i="1"/>
  <c r="W20" i="1"/>
  <c r="W21" i="1"/>
  <c r="W22" i="1"/>
  <c r="W23" i="1"/>
  <c r="W24" i="1"/>
  <c r="W25" i="1"/>
  <c r="W26" i="1"/>
  <c r="W28" i="1"/>
  <c r="P12" i="1" l="1"/>
  <c r="P15" i="1"/>
  <c r="P19" i="1"/>
  <c r="P9" i="1"/>
  <c r="W18" i="1"/>
  <c r="AU24" i="1" l="1"/>
  <c r="AU23" i="1"/>
  <c r="AU17" i="1"/>
  <c r="AU15" i="1"/>
  <c r="AU22" i="1"/>
  <c r="AU19" i="1"/>
  <c r="O19" i="1"/>
  <c r="AU18" i="1"/>
  <c r="AE33" i="1"/>
  <c r="AU9" i="1"/>
  <c r="AU32" i="1" l="1"/>
  <c r="O9" i="1"/>
  <c r="O15" i="1"/>
  <c r="N15" i="1" s="1"/>
  <c r="O24" i="1"/>
  <c r="O17" i="1"/>
  <c r="O28" i="1" l="1"/>
  <c r="W17" i="1"/>
  <c r="P17" i="1" s="1"/>
  <c r="O30" i="1" l="1"/>
  <c r="AQ32" i="1"/>
  <c r="AQ33" i="1" s="1"/>
  <c r="AT28" i="1"/>
  <c r="AR28" i="1"/>
  <c r="N28" i="1"/>
  <c r="N24" i="1"/>
  <c r="N19" i="1"/>
  <c r="P30" i="1" l="1"/>
</calcChain>
</file>

<file path=xl/sharedStrings.xml><?xml version="1.0" encoding="utf-8"?>
<sst xmlns="http://schemas.openxmlformats.org/spreadsheetml/2006/main" count="226" uniqueCount="166">
  <si>
    <t>VIGENCIA:</t>
  </si>
  <si>
    <t>PLAN DE ACCION DEL SECTOR:</t>
  </si>
  <si>
    <t>IMETY</t>
  </si>
  <si>
    <t>EJE</t>
  </si>
  <si>
    <t>PROGRAMA</t>
  </si>
  <si>
    <t>Pond %</t>
  </si>
  <si>
    <t xml:space="preserve">SUBPROGRAMA </t>
  </si>
  <si>
    <t>INDICADOR</t>
  </si>
  <si>
    <t>Unidad de Medición</t>
  </si>
  <si>
    <t xml:space="preserve">Línea Base </t>
  </si>
  <si>
    <t>Meta Plan</t>
  </si>
  <si>
    <t>TIPO DE META Incremento, Reducción o Mantenimiento</t>
  </si>
  <si>
    <t>PROGRAMACIÓN/EJECUCIÓN</t>
  </si>
  <si>
    <t>PROGRAMACION META</t>
  </si>
  <si>
    <t>AVANCE TRIMESTRAL DE ACTIVIDAD</t>
  </si>
  <si>
    <t>FECHA TERMINACIÓN DE LA ACTIVIDAD</t>
  </si>
  <si>
    <t xml:space="preserve">DESCRIPCIÓN DE EJECUCÍON </t>
  </si>
  <si>
    <t>MEDIOS DE VERIFICACIÓN</t>
  </si>
  <si>
    <t>PROYECTO</t>
  </si>
  <si>
    <t>RECURSOS</t>
  </si>
  <si>
    <t xml:space="preserve">SECRETARIA RESPONSABLE </t>
  </si>
  <si>
    <t>FUNCIONARIO (S) RESPONSABLE (S)</t>
  </si>
  <si>
    <t>OBSERVACIONES</t>
  </si>
  <si>
    <t>EJECUCION TRIMESTRE DE META</t>
  </si>
  <si>
    <t>% DE EJECUCION TOTAL</t>
  </si>
  <si>
    <t>NOMBRE DE PROYECTO</t>
  </si>
  <si>
    <t>VIABILIADAD</t>
  </si>
  <si>
    <t>CODIGO</t>
  </si>
  <si>
    <t>NOMBRE</t>
  </si>
  <si>
    <t>APROPIACION INICIAL</t>
  </si>
  <si>
    <t>PAGOS HACIENDA</t>
  </si>
  <si>
    <t>%</t>
  </si>
  <si>
    <t>EJECUCIÓN IMETY TRIM I</t>
  </si>
  <si>
    <t>Trim I</t>
  </si>
  <si>
    <t>Trim II</t>
  </si>
  <si>
    <t>Trim III</t>
  </si>
  <si>
    <t>Trim IV</t>
  </si>
  <si>
    <t>FILTROS</t>
  </si>
  <si>
    <t>YUMBO EDUCADO</t>
  </si>
  <si>
    <t>Entornos educativos</t>
  </si>
  <si>
    <t>Equipamientos e infraestructura</t>
  </si>
  <si>
    <t>Número de espacios con necesidades de mantenimiento, adecuación y mejoramiento, intervenidos.</t>
  </si>
  <si>
    <t>Número</t>
  </si>
  <si>
    <t>MM</t>
  </si>
  <si>
    <t>Mejoramiento, adecuación y dotación de la Infraestructura física del Instituto Municipal de Educación para el Trabajo y Desarrollo Humano de Yumbo</t>
  </si>
  <si>
    <t>JAIME SÁNCHEZ LENIS</t>
  </si>
  <si>
    <t>Número de espacios con necesidades de infraestructura física de ambientes de aprendizaje intervenidos.</t>
  </si>
  <si>
    <t>N/A</t>
  </si>
  <si>
    <t>Educación para el Futuro (Pertinencia)</t>
  </si>
  <si>
    <t>Excelencia para la Educación</t>
  </si>
  <si>
    <t>Número de Programas académicos de formación técnico laboral por competencias, técnico profesional o tecnológico, diseñados y/o actualizados.</t>
  </si>
  <si>
    <t>MI</t>
  </si>
  <si>
    <t>1.Aplicar las herramientas diagnósticas de necesidad y expectativas de la institución.</t>
  </si>
  <si>
    <t>Fortalecimiento a la Educación para el Trabajo del Municipio de Yumbo</t>
  </si>
  <si>
    <t>Número de estudiantes en formación técnica laboral por competencias, certificados.</t>
  </si>
  <si>
    <t>4.Realizar la contratación de 8 servicios especiales que fortalezcan y fomenten los programas académicos.</t>
  </si>
  <si>
    <t>5.Certificar los estudiantes que cumplan con los requisitos establecidos por la institución.</t>
  </si>
  <si>
    <t>YUMBO PRODUCTIVO</t>
  </si>
  <si>
    <t>Creemos en un Yumbo más productivo y competitivo</t>
  </si>
  <si>
    <t>Competencias para la Producción y la competitividad</t>
  </si>
  <si>
    <t>Número de personas en artes y oficios y emprendimiento, certificadas.</t>
  </si>
  <si>
    <t>1.Ofertar e implementar los programas de emprendimiento y formación continua en artes y oficios que establezca la institución.</t>
  </si>
  <si>
    <t>Aprovechamiento del sector productivo, el desarrollo humano y el emprendimiento del Municipio de Yumbo</t>
  </si>
  <si>
    <t>Agencia Pública de Gestión y Colocación de Empleo, implementada.</t>
  </si>
  <si>
    <t>Implementación de la Agencia Pública de Gestión y Colocación de Empleo del municipio de Yumbo</t>
  </si>
  <si>
    <t>N.A</t>
  </si>
  <si>
    <t>TOTAL</t>
  </si>
  <si>
    <t>APROBADO DEFINITIVO IMETY</t>
  </si>
  <si>
    <t>EJECUCIÓN IMETY TRIM III</t>
  </si>
  <si>
    <t>ADCIÓN I</t>
  </si>
  <si>
    <t>ADICIÓN II</t>
  </si>
  <si>
    <t>APROPIACIÓN DEFINITIVA</t>
  </si>
  <si>
    <t>2021768920020-4</t>
  </si>
  <si>
    <t>CANTIDAD PROGRAMADA 2022</t>
  </si>
  <si>
    <t>AVANCE REAL 2022</t>
  </si>
  <si>
    <t>1.Realizar 1 contrato para el mantenimiento de los equipos de aire acondicionado de los espacios referenciados en el Plan.</t>
  </si>
  <si>
    <t>2. Realizar 1 contrato para el mantenimiento de los equipos del espacio de la cocina.</t>
  </si>
  <si>
    <t>3.Realizar la contratación del mantenimiento de las máquinas de coser del espacio de confección.</t>
  </si>
  <si>
    <t>04.17.1701.36.3603.1300.2021768920020.3603013.2.3.1.11.01</t>
  </si>
  <si>
    <t>RP. Inversión</t>
  </si>
  <si>
    <t>RA. Inversión</t>
  </si>
  <si>
    <t>04.17.1701.36.3603.1300.2021768920020.3603024.2.3.1.11.01</t>
  </si>
  <si>
    <t>04.17.1701.36.3603.1300.2021768920021.3603019.2.3.1.11.01</t>
  </si>
  <si>
    <t>2021768920021-4</t>
  </si>
  <si>
    <t>04.17.1701.36.3603.1300.2021768920021.3603011.2.3.1.11.01</t>
  </si>
  <si>
    <t>04.17.1701.36.3603.1300.2021768920019.3603002.2.3.1.11.01</t>
  </si>
  <si>
    <t>05.17.3109.36.3603.1300.2021768920020.3603013.2.3.1.11.02</t>
  </si>
  <si>
    <t>05.17.3109.36.3603.1300.2021768920021.3603019.2.3.1.11.02</t>
  </si>
  <si>
    <t>05.17.3109.36.3603.1300.2021768920021.3603011.2.31.1.11.02</t>
  </si>
  <si>
    <t>05.17.3109.36.3603.1300.2021768920019.3603002.2.3.1.11.02</t>
  </si>
  <si>
    <t>EJECUCIÓN IMETY TRIM II</t>
  </si>
  <si>
    <t>2021768920019-2</t>
  </si>
  <si>
    <t>EJECUCIÓN IMETY TRIM IV</t>
  </si>
  <si>
    <t>2.Realizar el diseño curricular de 1 programa deseado para aprobación, según resultados de las herramientas.</t>
  </si>
  <si>
    <t>1. Realizar la contratación de un profesional de apoyo para la estructuración del proceso contractual y el apoyo a la supervisión.</t>
  </si>
  <si>
    <t>2. Realizar y adjudicar el proceso de contratación necesario para la interventoría</t>
  </si>
  <si>
    <t xml:space="preserve">1.Realizar 1 contrato necesario para la asesoría en el sistema de gestión. </t>
  </si>
  <si>
    <t>1. Realizar dos (2) ofertas según cada semestre académico e implementar los programas académicos que cumplan con los requisitos.</t>
  </si>
  <si>
    <t>2.Realizar la contratación de 25 instructores, formadores y facilitadores para la certificación de los estudiantes.</t>
  </si>
  <si>
    <t>3.Realizar contratación de 32 contratistas de personal administrativo para el fortalecimiento de los programas académicos.</t>
  </si>
  <si>
    <t>2.Realizar contratación de diez (10) facilitadores, capacitadores y/o instructores para garantizar la enseñanza de cada programa, además de un (1) contratista de personal administrativo.</t>
  </si>
  <si>
    <t>3.Emitir la constancia de asistencia a las seiscicnetas (600) personas que cumplan con los requisitos establecidos por la institución.</t>
  </si>
  <si>
    <t>3. Realizar y adjudicar el proceso de contratación necesario para la adecuación y construción de los cinco (5) nuevos ambientes de aprendizaje.</t>
  </si>
  <si>
    <t>SECOP II</t>
  </si>
  <si>
    <t>SECOP II
PAG. WEB INSTITUCIONAL
REDES SOCIALES INSTITUCIONALES
ACTAS DE CERTIFICACIÓN</t>
  </si>
  <si>
    <t xml:space="preserve">SECOP II
</t>
  </si>
  <si>
    <t>No. DE RADICADO DEL MINISTERIO</t>
  </si>
  <si>
    <t>2. Realizar un (1) estudio para la reforma económica y administrativa del IMETY para el cumplimiento de los requisitos del MEN.</t>
  </si>
  <si>
    <t>HERRAMIENTAS DISEÑADAS</t>
  </si>
  <si>
    <t>Numero de estudios de factibilidad para la transformación del IMETY como Institución de Educación Superior, realizados.</t>
  </si>
  <si>
    <t>CÓDIGO EJECUCIÓN PRESUPUESTAL IMETY</t>
  </si>
  <si>
    <t>INSITUTO MUNICIPAL DE EDUCACIÓN PARA EL TRABAJO Y DESARROLLO HUMANO DE YUMBO - IMETY</t>
  </si>
  <si>
    <t>El proceso jurídico se encuentra en el Plan Anual de Adquisiciones publicado en SECOP II donde se establece la fecha de ejecución</t>
  </si>
  <si>
    <t>Mediante el proceso contractual 100.15.01-22-2022 se contrató un profesional idóneo para la estructuración del proceso y appoyo a la supervisión</t>
  </si>
  <si>
    <t>Aún no se han realizado actividades para el cumplimiento</t>
  </si>
  <si>
    <t>Se llevó a cabo una reunión con la ESAP y mediante oficio se realizó la solicitud formal para la realización del estudio</t>
  </si>
  <si>
    <t>Se realizó la contratación de 25 instructores para apoyo a la certificación</t>
  </si>
  <si>
    <t>Se realizó la contratación de 32 contratistas de apoyo a la gestión como personal administrativo de apoyo a los programas acdémicos</t>
  </si>
  <si>
    <t>Se realizó la oferta y se inició la implementación del programa de emprendmiento y formación continua a través de los diferentes canales de comunicación de la entidad.</t>
  </si>
  <si>
    <t>Se realizó la contratación de diez facilitadores y 1 contratista de apoyo para la coordinación del programa</t>
  </si>
  <si>
    <t>Se recibe aprobación del Ministerio se requiere reformular la planeación de la actividad para continuar con su ejecución</t>
  </si>
  <si>
    <t>Se recibió resolución de aprobación por parte del Ministerio del Trabajo para iniciar la implementación de la Agencia Pública de Gestión y Colocación de Empleo en el IMETY. Se inicia proceso de implementación.</t>
  </si>
  <si>
    <t>2. Implementar y realizar seguimiento de la Agencia Pública de Gestión y Colocación de Empleo del IMETY.</t>
  </si>
  <si>
    <r>
      <t>1.Atender los requerimientos del Ministerio del Trabajo para la aprobación de la Agencia Pública de Gestión y Colocación de Empleo.</t>
    </r>
    <r>
      <rPr>
        <b/>
        <sz val="10"/>
        <rFont val="Arial"/>
        <family val="2"/>
      </rPr>
      <t xml:space="preserve"> </t>
    </r>
  </si>
  <si>
    <t>Informe de Seguimiento Enviado a Min Trabajo</t>
  </si>
  <si>
    <t>05.36.3603.1300.2021768920019.3603002.2.3.1.11.10</t>
  </si>
  <si>
    <t>RA SDO/2021 Inversión</t>
  </si>
  <si>
    <t>RP SDO/2021 Inversión</t>
  </si>
  <si>
    <t>04.36.3603.1300.2021768920019.3603002.2.3.1.11.08</t>
  </si>
  <si>
    <t>04.36.3603.1300.2021768920021.3603019.2.3.1.11.08</t>
  </si>
  <si>
    <t>05.36.3603.1300.2021768920021.3603019.2.3.1.11.10</t>
  </si>
  <si>
    <t>05.36.3603.1300.2021768920020.3603024.2.3.1.11.10</t>
  </si>
  <si>
    <t>2.3.2.02.02.005.04</t>
  </si>
  <si>
    <t>2.3.2.02.02.005.05</t>
  </si>
  <si>
    <t>2.3.2.02.02.005.02
2.3.2.02.02.005.03</t>
  </si>
  <si>
    <t>2.3.2.02.02.008.22.01
2.3.2.02.02.008.22.02
2.3.2.02.02.008.22.03</t>
  </si>
  <si>
    <t>2.3.2.02.02.008.22.04</t>
  </si>
  <si>
    <t>2.3.2.02.02.008.28</t>
  </si>
  <si>
    <t>2.3.2.02.02.009.06</t>
  </si>
  <si>
    <t>2.3.2.02.02.009.07</t>
  </si>
  <si>
    <t>2.3.2.02.02.008.12</t>
  </si>
  <si>
    <t xml:space="preserve">2.3.2.02.02.008.05
2.3.2.02.02.008.06
2.3.2.02.02.008.07
2.3.2.02.02.008.10
2.3.2.02.02.008.12
2.3.2.02.02.008.14
2.3.2.02.02.008.15
2.3.2.02.02.008.16
2.3.2.02.02.008.17
2.3.2.02.02.008.18
2.3.2.02.02.008.19
2.3.2.02.02.008.23
2.3.2.02.02.008.24
2.3.2.02.02.008.25
2.3.2.02.02.008.26
2.3.2.02.02.008.27
2.3.2.02.02.008.29
</t>
  </si>
  <si>
    <t>2.3.2.02.02.009.02</t>
  </si>
  <si>
    <t>2.3.2.02.02.009.01</t>
  </si>
  <si>
    <t>2.3.2.02.02.006.01</t>
  </si>
  <si>
    <t>05.36.3603.1300.2021768920021.3603003.2.3.1.11.08</t>
  </si>
  <si>
    <r>
      <t xml:space="preserve">SE REQUIERE ADICIÓN PRESUPUESTAL PARA LA OBRA POR IMPREVISTOS Y MATERIALIZACIÓN DE RIESGOS ENCONTRADAS EN SITIO. SE REQUIEREN </t>
    </r>
    <r>
      <rPr>
        <b/>
        <sz val="10"/>
        <color theme="1"/>
        <rFont val="Arial"/>
        <family val="2"/>
      </rPr>
      <t>$498.706.100</t>
    </r>
  </si>
  <si>
    <t>REGISTRO</t>
  </si>
  <si>
    <t>OBLIGACIONES</t>
  </si>
  <si>
    <t>CERTIFICADO</t>
  </si>
  <si>
    <t>REGISTRADO</t>
  </si>
  <si>
    <t>Se realizó la contratación de 4 servicios especiales para el fortalecimiento, los cuales fueron la vigilancia, ferias empresariales, seguros y pólizas estudiantiles, y apoyo en la gestión y manejo de redes</t>
  </si>
  <si>
    <t>Se emitieron 199 constancias de asistencia mediante la respectiva acta de certificación No. 301.35.01.01.2022 
Se emitieron 179 constancias de asistencia mediante el acta de certificación No. 301.35.01.02.2022
Para un total de 378 constancias de asistencia en artes y oficios de emprendimiento.</t>
  </si>
  <si>
    <t>Se realizó el proceso contractual No. 100.15.01-18-2022 para el apoyo a la gestión en la asesoría del sistema de gestión de calidad</t>
  </si>
  <si>
    <t>Se hacen pruebas piloto de las herramientas diagnósticas para verificación de tiempos y correcta coherencia con la necesidad</t>
  </si>
  <si>
    <t>Mediante el concurso méritos 02 de 2022 (CM-IMETY-02-2022) se realizó el proceso de evaluación de las ofertas y se adjudicó la interventoría. Se realizaron las reuniones referentes al comité de obra donde la interventoria expuso lo concerniente desde su participación</t>
  </si>
  <si>
    <t>04.36.3603.1300.2021768920020.3603024.2.3.1.11.08</t>
  </si>
  <si>
    <t>Se adjudicó el proceso LP-IMETY-01 de 2022 y se realiza la ejecución de acuerdo al cronograma establecido, el cual presenta un avance del 50% según informes presentados</t>
  </si>
  <si>
    <t>El proceso jurídico fue publicado en SECOP II bajo todas las condiciones establecidas y se encuentra en etapa de evaluación de ofertas para realizar su adjudicación</t>
  </si>
  <si>
    <t>Se realizó la primera oferta académica a través de diferentes canales de comunicación para el primer semestre del año 2022
Se realizó la segunda oferta académica a través de los canales de comunicación para el segundo semestre del año 2022.</t>
  </si>
  <si>
    <t>La certificación se realiza en el 3er y 4to trimestre del año</t>
  </si>
  <si>
    <t>2.3.2.02.02.009.10</t>
  </si>
  <si>
    <t>2.3.2.02.02.008.31</t>
  </si>
  <si>
    <t>EJECUCIÓN I TRIMESTRE</t>
  </si>
  <si>
    <t>EJECUCIÓN II TRIMESTRE</t>
  </si>
  <si>
    <t>Se realiza acercamiento con potenciales empleadores para iniciar proceso de implementación. Se ha realizado el registro y remisión de 257 personas a través del servicio de empleo de la agencia. 
Se atendió auditoría del Ministerio del Trabajo para la revisión de los servicios prestados por la Agencia de Gestión y Colocación de Empleo del IMETY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</si>
</sst>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_-&quot;XDR&quot;* #,##0.00_-;\-&quot;XDR&quot;* #,##0.00_-;_-&quot;XDR&quot;* &quot;-&quot;??_-;_-@_-"/>
    <numFmt numFmtId="165" formatCode="d\-m;@"/>
    <numFmt numFmtId="166" formatCode="0.0%"/>
    <numFmt numFmtId="167" formatCode="_-[$$-240A]\ * #,##0.00_-;\-[$$-240A]\ * #,##0.00_-;_-[$$-240A]\ * &quot;-&quot;??_-;_-@_-"/>
    <numFmt numFmtId="168" formatCode="0.000"/>
    <numFmt numFmtId="169" formatCode="0.0"/>
  </numFmts>
  <fonts count="14" x14ac:knownFonts="1">
    <font>
      <sz val="11"/>
      <color theme="1"/>
      <name val="Calibri"/>
      <family val="2"/>
      <scheme val="minor"/>
    </font>
    <font>
      <sz val="11"/>
      <color theme="1"/>
      <name val="Calibri"/>
      <family val="2"/>
      <scheme val="minor"/>
    </font>
    <font>
      <sz val="10"/>
      <color theme="1"/>
      <name val="Arial"/>
      <family val="2"/>
    </font>
    <font>
      <b/>
      <sz val="12"/>
      <color theme="1"/>
      <name val="Arial"/>
      <family val="2"/>
    </font>
    <font>
      <b/>
      <sz val="10"/>
      <color theme="1"/>
      <name val="Arial"/>
      <family val="2"/>
    </font>
    <font>
      <b/>
      <sz val="10"/>
      <color rgb="FF000000"/>
      <name val="Arial"/>
      <family val="2"/>
    </font>
    <font>
      <sz val="10"/>
      <name val="Arial"/>
      <family val="2"/>
    </font>
    <font>
      <b/>
      <sz val="10"/>
      <name val="Arial"/>
      <family val="2"/>
    </font>
    <font>
      <b/>
      <sz val="8"/>
      <color theme="0"/>
      <name val="Arial"/>
      <family val="2"/>
    </font>
    <font>
      <sz val="10"/>
      <color rgb="FF000000"/>
      <name val="Arial"/>
      <family val="2"/>
    </font>
    <font>
      <sz val="15"/>
      <color theme="1"/>
      <name val="Arial"/>
      <family val="2"/>
    </font>
    <font>
      <sz val="8"/>
      <name val="Calibri"/>
      <family val="2"/>
      <scheme val="minor"/>
    </font>
    <font>
      <b/>
      <sz val="14"/>
      <color theme="1"/>
      <name val="Arial"/>
      <family val="2"/>
    </font>
    <font>
      <b/>
      <sz val="16"/>
      <color theme="1"/>
      <name val="Arial"/>
      <family val="2"/>
    </font>
  </fonts>
  <fills count="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3" tint="-0.249977111117893"/>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s>
  <cellStyleXfs count="4">
    <xf numFmtId="0" fontId="0" fillId="0" borderId="0"/>
    <xf numFmtId="9" fontId="1" fillId="0" borderId="0" applyFont="0" applyFill="0" applyBorder="0" applyAlignment="0" applyProtection="0"/>
    <xf numFmtId="0" fontId="6" fillId="0" borderId="0"/>
    <xf numFmtId="164" fontId="1" fillId="0" borderId="0" applyFont="0" applyFill="0" applyBorder="0" applyAlignment="0" applyProtection="0"/>
  </cellStyleXfs>
  <cellXfs count="379">
    <xf numFmtId="0" fontId="0" fillId="0" borderId="0" xfId="0"/>
    <xf numFmtId="9" fontId="7" fillId="3" borderId="1" xfId="1" applyFont="1" applyFill="1" applyBorder="1" applyAlignment="1" applyProtection="1">
      <alignment horizontal="center" vertical="center" wrapText="1"/>
      <protection locked="0"/>
    </xf>
    <xf numFmtId="0" fontId="7" fillId="4" borderId="3" xfId="2" applyFont="1" applyFill="1" applyBorder="1" applyAlignment="1" applyProtection="1">
      <alignment horizontal="center" vertical="center" wrapText="1"/>
      <protection locked="0"/>
    </xf>
    <xf numFmtId="9" fontId="7" fillId="4" borderId="3" xfId="1" applyNumberFormat="1"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9" fontId="7" fillId="4" borderId="3" xfId="1"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6" fillId="4" borderId="3" xfId="0" applyFont="1" applyFill="1" applyBorder="1" applyAlignment="1" applyProtection="1">
      <alignment vertical="center" wrapText="1"/>
      <protection locked="0"/>
    </xf>
    <xf numFmtId="0" fontId="7" fillId="4" borderId="3" xfId="0" applyFont="1" applyFill="1" applyBorder="1" applyAlignment="1" applyProtection="1">
      <alignment vertical="center" wrapText="1"/>
      <protection locked="0"/>
    </xf>
    <xf numFmtId="0" fontId="6" fillId="4" borderId="3" xfId="0" applyFont="1" applyFill="1" applyBorder="1" applyAlignment="1" applyProtection="1">
      <alignment horizontal="center" vertical="center" wrapText="1"/>
      <protection locked="0"/>
    </xf>
    <xf numFmtId="44" fontId="6" fillId="4" borderId="3" xfId="0" applyNumberFormat="1" applyFont="1" applyFill="1" applyBorder="1" applyAlignment="1" applyProtection="1">
      <alignment horizontal="center" vertical="center" wrapText="1"/>
      <protection locked="0"/>
    </xf>
    <xf numFmtId="9" fontId="6" fillId="4" borderId="3" xfId="1" applyFont="1" applyFill="1" applyBorder="1" applyAlignment="1" applyProtection="1">
      <alignment horizontal="center" vertical="center" wrapText="1"/>
      <protection locked="0"/>
    </xf>
    <xf numFmtId="0" fontId="2" fillId="0" borderId="0" xfId="0" applyFont="1" applyProtection="1">
      <protection locked="0"/>
    </xf>
    <xf numFmtId="0" fontId="8" fillId="4" borderId="0" xfId="0" applyFont="1" applyFill="1" applyAlignment="1" applyProtection="1">
      <alignment horizontal="left" vertical="center"/>
      <protection locked="0"/>
    </xf>
    <xf numFmtId="0" fontId="4" fillId="4" borderId="6" xfId="0" applyFont="1" applyFill="1" applyBorder="1" applyAlignment="1" applyProtection="1">
      <alignment horizontal="center" vertical="center"/>
      <protection locked="0"/>
    </xf>
    <xf numFmtId="0" fontId="5" fillId="4" borderId="6" xfId="0" applyFont="1" applyFill="1" applyBorder="1" applyAlignment="1" applyProtection="1">
      <alignment horizontal="left" vertical="center" wrapText="1"/>
      <protection locked="0"/>
    </xf>
    <xf numFmtId="0" fontId="5" fillId="4" borderId="6"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2" fillId="0" borderId="16"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vertical="center"/>
      <protection locked="0"/>
    </xf>
    <xf numFmtId="0" fontId="2" fillId="0" borderId="0" xfId="0" applyFont="1" applyFill="1" applyAlignment="1" applyProtection="1">
      <alignment vertical="center"/>
      <protection locked="0"/>
    </xf>
    <xf numFmtId="9" fontId="2" fillId="0" borderId="0" xfId="1" applyNumberFormat="1" applyFont="1" applyAlignment="1" applyProtection="1">
      <alignment vertical="center"/>
      <protection locked="0"/>
    </xf>
    <xf numFmtId="9" fontId="2" fillId="0" borderId="0" xfId="1" applyNumberFormat="1" applyFont="1" applyAlignment="1" applyProtection="1">
      <alignment horizontal="center" vertical="center"/>
      <protection locked="0"/>
    </xf>
    <xf numFmtId="9" fontId="2" fillId="0" borderId="0" xfId="1" applyFont="1" applyAlignment="1" applyProtection="1">
      <alignment horizontal="center" vertical="center"/>
      <protection locked="0"/>
    </xf>
    <xf numFmtId="44" fontId="2" fillId="0" borderId="0" xfId="0" applyNumberFormat="1" applyFont="1" applyAlignment="1" applyProtection="1">
      <alignment vertical="center"/>
      <protection locked="0"/>
    </xf>
    <xf numFmtId="9" fontId="2" fillId="0" borderId="0" xfId="1" applyFont="1" applyAlignment="1" applyProtection="1">
      <alignment vertical="center"/>
      <protection locked="0"/>
    </xf>
    <xf numFmtId="0" fontId="2" fillId="0" borderId="0" xfId="0" applyFont="1" applyAlignment="1" applyProtection="1">
      <alignment wrapText="1"/>
      <protection locked="0"/>
    </xf>
    <xf numFmtId="9" fontId="10" fillId="0" borderId="0" xfId="1" applyNumberFormat="1" applyFont="1" applyAlignment="1" applyProtection="1">
      <alignment vertical="center"/>
      <protection locked="0"/>
    </xf>
    <xf numFmtId="0" fontId="2" fillId="0" borderId="0" xfId="0" applyFont="1" applyBorder="1" applyAlignment="1" applyProtection="1">
      <alignment vertical="center"/>
      <protection locked="0"/>
    </xf>
    <xf numFmtId="9" fontId="7" fillId="3" borderId="5" xfId="1" applyFont="1" applyFill="1" applyBorder="1" applyAlignment="1" applyProtection="1">
      <alignment horizontal="center" vertical="center" wrapText="1"/>
      <protection locked="0"/>
    </xf>
    <xf numFmtId="9" fontId="7" fillId="4" borderId="20" xfId="1" applyFont="1" applyFill="1" applyBorder="1" applyAlignment="1" applyProtection="1">
      <alignment horizontal="center" vertical="center" wrapText="1"/>
      <protection locked="0"/>
    </xf>
    <xf numFmtId="165" fontId="6" fillId="4" borderId="2" xfId="0" applyNumberFormat="1" applyFont="1" applyFill="1" applyBorder="1" applyAlignment="1" applyProtection="1">
      <alignment horizontal="center" vertical="center" wrapText="1"/>
      <protection locked="0"/>
    </xf>
    <xf numFmtId="9" fontId="7" fillId="3" borderId="25" xfId="1" applyFont="1" applyFill="1" applyBorder="1" applyAlignment="1" applyProtection="1">
      <alignment horizontal="center" vertical="center" wrapText="1"/>
      <protection locked="0"/>
    </xf>
    <xf numFmtId="9" fontId="7" fillId="4" borderId="26" xfId="1" applyFont="1" applyFill="1" applyBorder="1" applyAlignment="1" applyProtection="1">
      <alignment horizontal="center" vertical="center" wrapText="1"/>
      <protection locked="0"/>
    </xf>
    <xf numFmtId="0" fontId="2" fillId="0" borderId="0" xfId="0" applyFont="1" applyFill="1" applyProtection="1">
      <protection locked="0"/>
    </xf>
    <xf numFmtId="0" fontId="2" fillId="0" borderId="10" xfId="0" applyFont="1" applyFill="1" applyBorder="1" applyAlignment="1" applyProtection="1">
      <alignment vertical="center" wrapText="1"/>
      <protection locked="0"/>
    </xf>
    <xf numFmtId="9" fontId="2" fillId="0" borderId="10" xfId="1" applyNumberFormat="1" applyFont="1" applyFill="1" applyBorder="1" applyAlignment="1" applyProtection="1">
      <alignment horizontal="center" vertical="center" wrapText="1"/>
      <protection locked="0"/>
    </xf>
    <xf numFmtId="166" fontId="2" fillId="0" borderId="25" xfId="1" applyNumberFormat="1"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4" xfId="0" applyFont="1" applyFill="1" applyBorder="1" applyAlignment="1" applyProtection="1">
      <alignment vertical="center" wrapText="1"/>
      <protection locked="0"/>
    </xf>
    <xf numFmtId="9" fontId="2" fillId="0" borderId="14" xfId="1" applyNumberFormat="1" applyFont="1" applyFill="1" applyBorder="1" applyAlignment="1" applyProtection="1">
      <alignment horizontal="center" vertical="center" wrapText="1"/>
      <protection locked="0"/>
    </xf>
    <xf numFmtId="0" fontId="2" fillId="0" borderId="16" xfId="0" applyFont="1" applyFill="1" applyBorder="1" applyAlignment="1" applyProtection="1">
      <alignment horizontal="left" vertical="center" wrapText="1"/>
      <protection locked="0"/>
    </xf>
    <xf numFmtId="0" fontId="2" fillId="0" borderId="1" xfId="0" applyFont="1" applyFill="1" applyBorder="1" applyAlignment="1" applyProtection="1">
      <alignment vertical="center" wrapText="1"/>
      <protection locked="0"/>
    </xf>
    <xf numFmtId="9" fontId="2" fillId="0" borderId="1" xfId="1" applyNumberFormat="1" applyFont="1" applyFill="1" applyBorder="1" applyAlignment="1" applyProtection="1">
      <alignment horizontal="center" vertical="center" wrapText="1"/>
      <protection locked="0"/>
    </xf>
    <xf numFmtId="166" fontId="2" fillId="0" borderId="19" xfId="1" applyNumberFormat="1" applyFont="1" applyFill="1" applyBorder="1" applyAlignment="1" applyProtection="1">
      <alignment horizontal="center" vertical="center" wrapText="1"/>
      <protection locked="0"/>
    </xf>
    <xf numFmtId="0" fontId="2" fillId="5" borderId="10" xfId="0" applyFont="1" applyFill="1" applyBorder="1" applyAlignment="1" applyProtection="1">
      <alignment vertical="center" wrapText="1"/>
      <protection locked="0"/>
    </xf>
    <xf numFmtId="0" fontId="2" fillId="5" borderId="14" xfId="0" applyFont="1" applyFill="1" applyBorder="1" applyAlignment="1" applyProtection="1">
      <alignment vertical="center" wrapText="1"/>
      <protection locked="0"/>
    </xf>
    <xf numFmtId="0" fontId="2" fillId="5" borderId="1" xfId="0" applyFont="1" applyFill="1" applyBorder="1" applyAlignment="1" applyProtection="1">
      <alignment vertical="center" wrapText="1"/>
      <protection locked="0"/>
    </xf>
    <xf numFmtId="0" fontId="2" fillId="0" borderId="13" xfId="0" applyFont="1" applyFill="1" applyBorder="1" applyAlignment="1" applyProtection="1">
      <alignment vertical="center" wrapText="1"/>
      <protection locked="0"/>
    </xf>
    <xf numFmtId="167" fontId="2" fillId="0" borderId="10" xfId="3" applyNumberFormat="1" applyFont="1" applyFill="1" applyBorder="1" applyAlignment="1" applyProtection="1">
      <alignment vertical="center" wrapText="1"/>
      <protection locked="0"/>
    </xf>
    <xf numFmtId="44" fontId="2" fillId="6" borderId="10" xfId="0" applyNumberFormat="1" applyFont="1" applyFill="1" applyBorder="1" applyAlignment="1" applyProtection="1">
      <alignment horizontal="center" vertical="center" wrapText="1"/>
      <protection locked="0"/>
    </xf>
    <xf numFmtId="44" fontId="2" fillId="6" borderId="14" xfId="0" applyNumberFormat="1" applyFont="1" applyFill="1" applyBorder="1" applyAlignment="1" applyProtection="1">
      <alignment horizontal="center" vertical="center" wrapText="1"/>
      <protection locked="0"/>
    </xf>
    <xf numFmtId="44" fontId="2" fillId="6" borderId="10" xfId="0" applyNumberFormat="1" applyFont="1" applyFill="1" applyBorder="1" applyAlignment="1" applyProtection="1">
      <alignment vertical="center" wrapText="1"/>
      <protection locked="0"/>
    </xf>
    <xf numFmtId="44" fontId="2" fillId="6" borderId="13" xfId="0" applyNumberFormat="1" applyFont="1" applyFill="1" applyBorder="1" applyAlignment="1" applyProtection="1">
      <alignment vertical="center" wrapText="1"/>
      <protection locked="0"/>
    </xf>
    <xf numFmtId="44" fontId="2" fillId="6" borderId="1" xfId="0" applyNumberFormat="1" applyFont="1" applyFill="1" applyBorder="1" applyAlignment="1" applyProtection="1">
      <alignment vertical="center" wrapText="1"/>
      <protection locked="0"/>
    </xf>
    <xf numFmtId="44" fontId="2" fillId="6" borderId="1" xfId="0" applyNumberFormat="1" applyFont="1" applyFill="1" applyBorder="1" applyAlignment="1" applyProtection="1">
      <alignment horizontal="center" vertical="center" wrapText="1"/>
      <protection locked="0"/>
    </xf>
    <xf numFmtId="167" fontId="2" fillId="6" borderId="10" xfId="3" applyNumberFormat="1" applyFont="1" applyFill="1" applyBorder="1" applyAlignment="1" applyProtection="1">
      <alignment vertical="center" wrapText="1"/>
      <protection locked="0"/>
    </xf>
    <xf numFmtId="9" fontId="2" fillId="7" borderId="14" xfId="1" applyFont="1" applyFill="1" applyBorder="1" applyAlignment="1" applyProtection="1">
      <alignment horizontal="center" vertical="center" wrapText="1"/>
      <protection locked="0"/>
    </xf>
    <xf numFmtId="167" fontId="2" fillId="7" borderId="14" xfId="1" applyNumberFormat="1" applyFont="1" applyFill="1" applyBorder="1" applyAlignment="1" applyProtection="1">
      <alignment horizontal="center" vertical="center" wrapText="1"/>
      <protection locked="0"/>
    </xf>
    <xf numFmtId="44" fontId="2" fillId="7" borderId="14" xfId="0" applyNumberFormat="1" applyFont="1" applyFill="1" applyBorder="1" applyAlignment="1" applyProtection="1">
      <alignment horizontal="center" vertical="center" wrapText="1"/>
      <protection locked="0"/>
    </xf>
    <xf numFmtId="9" fontId="2" fillId="7" borderId="10" xfId="1" applyFont="1" applyFill="1" applyBorder="1" applyAlignment="1" applyProtection="1">
      <alignment horizontal="center" vertical="center" wrapText="1"/>
      <protection locked="0"/>
    </xf>
    <xf numFmtId="167" fontId="2" fillId="7" borderId="10" xfId="1" applyNumberFormat="1" applyFont="1" applyFill="1" applyBorder="1" applyAlignment="1" applyProtection="1">
      <alignment horizontal="center" vertical="center" wrapText="1"/>
      <protection locked="0"/>
    </xf>
    <xf numFmtId="44" fontId="2" fillId="7" borderId="10" xfId="0" applyNumberFormat="1" applyFont="1" applyFill="1" applyBorder="1" applyAlignment="1" applyProtection="1">
      <alignment horizontal="center" vertical="center" wrapText="1"/>
      <protection locked="0"/>
    </xf>
    <xf numFmtId="167" fontId="2" fillId="7" borderId="1" xfId="1" applyNumberFormat="1" applyFont="1" applyFill="1" applyBorder="1" applyAlignment="1" applyProtection="1">
      <alignment horizontal="center" vertical="center" wrapText="1"/>
      <protection locked="0"/>
    </xf>
    <xf numFmtId="9" fontId="2" fillId="2" borderId="14" xfId="1" applyFont="1" applyFill="1" applyBorder="1" applyAlignment="1" applyProtection="1">
      <alignment horizontal="center" vertical="center" wrapText="1"/>
      <protection locked="0"/>
    </xf>
    <xf numFmtId="44" fontId="2" fillId="7" borderId="13" xfId="0" applyNumberFormat="1" applyFont="1" applyFill="1" applyBorder="1" applyAlignment="1" applyProtection="1">
      <alignment vertical="center" wrapText="1"/>
      <protection locked="0"/>
    </xf>
    <xf numFmtId="167" fontId="2" fillId="7" borderId="13" xfId="1" applyNumberFormat="1" applyFont="1" applyFill="1" applyBorder="1" applyAlignment="1" applyProtection="1">
      <alignment vertical="center" wrapText="1"/>
      <protection locked="0"/>
    </xf>
    <xf numFmtId="44" fontId="2" fillId="7" borderId="1" xfId="0" applyNumberFormat="1" applyFont="1" applyFill="1" applyBorder="1" applyAlignment="1" applyProtection="1">
      <alignment vertical="center" wrapText="1"/>
      <protection locked="0"/>
    </xf>
    <xf numFmtId="167" fontId="2" fillId="7" borderId="1" xfId="1" applyNumberFormat="1" applyFont="1" applyFill="1" applyBorder="1" applyAlignment="1" applyProtection="1">
      <alignment vertical="center" wrapText="1"/>
      <protection locked="0"/>
    </xf>
    <xf numFmtId="9" fontId="2" fillId="7" borderId="13" xfId="1" applyFont="1" applyFill="1" applyBorder="1" applyAlignment="1" applyProtection="1">
      <alignment vertical="center" wrapText="1"/>
      <protection locked="0"/>
    </xf>
    <xf numFmtId="9" fontId="2" fillId="7" borderId="1" xfId="1" applyFont="1" applyFill="1" applyBorder="1" applyAlignment="1" applyProtection="1">
      <alignment vertical="center" wrapText="1"/>
      <protection locked="0"/>
    </xf>
    <xf numFmtId="9" fontId="2" fillId="7" borderId="1" xfId="1" applyFont="1" applyFill="1" applyBorder="1" applyAlignment="1" applyProtection="1">
      <alignment horizontal="center" vertical="center" wrapText="1"/>
      <protection locked="0"/>
    </xf>
    <xf numFmtId="0" fontId="2" fillId="0" borderId="13" xfId="0" quotePrefix="1" applyFont="1" applyFill="1" applyBorder="1" applyAlignment="1" applyProtection="1">
      <alignment horizontal="center" vertical="center" wrapText="1"/>
      <protection locked="0"/>
    </xf>
    <xf numFmtId="44" fontId="2" fillId="6" borderId="13" xfId="0" applyNumberFormat="1" applyFont="1" applyFill="1" applyBorder="1" applyAlignment="1" applyProtection="1">
      <alignment horizontal="center" vertical="center" wrapText="1"/>
      <protection locked="0"/>
    </xf>
    <xf numFmtId="167" fontId="2" fillId="7" borderId="13" xfId="1" applyNumberFormat="1" applyFont="1" applyFill="1" applyBorder="1" applyAlignment="1" applyProtection="1">
      <alignment horizontal="center" vertical="center" wrapText="1"/>
      <protection locked="0"/>
    </xf>
    <xf numFmtId="9" fontId="2" fillId="7" borderId="9" xfId="1" applyFont="1" applyFill="1" applyBorder="1" applyAlignment="1" applyProtection="1">
      <alignment horizontal="center" vertical="center" wrapText="1"/>
      <protection locked="0"/>
    </xf>
    <xf numFmtId="9" fontId="2" fillId="7" borderId="6" xfId="1" applyFont="1" applyFill="1" applyBorder="1" applyAlignment="1" applyProtection="1">
      <alignment horizontal="center" vertical="center" wrapText="1"/>
      <protection locked="0"/>
    </xf>
    <xf numFmtId="9" fontId="2" fillId="7" borderId="13" xfId="1" applyFont="1" applyFill="1" applyBorder="1" applyAlignment="1" applyProtection="1">
      <alignment horizontal="center" vertical="center" wrapText="1"/>
      <protection locked="0"/>
    </xf>
    <xf numFmtId="9" fontId="2" fillId="0" borderId="9" xfId="1" applyFont="1" applyFill="1" applyBorder="1" applyAlignment="1" applyProtection="1">
      <alignment horizontal="center" vertical="center" wrapText="1"/>
      <protection locked="0"/>
    </xf>
    <xf numFmtId="9" fontId="2" fillId="2" borderId="9" xfId="1" applyFont="1" applyFill="1" applyBorder="1" applyAlignment="1" applyProtection="1">
      <alignment horizontal="center" vertical="center" wrapText="1"/>
      <protection locked="0"/>
    </xf>
    <xf numFmtId="0" fontId="2" fillId="0" borderId="9" xfId="0" applyFont="1" applyFill="1" applyBorder="1" applyAlignment="1" applyProtection="1">
      <alignment horizontal="left" vertical="center" wrapText="1"/>
      <protection locked="0"/>
    </xf>
    <xf numFmtId="9" fontId="2" fillId="0" borderId="9" xfId="1" applyNumberFormat="1"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9" fontId="7" fillId="3" borderId="7" xfId="1" applyFont="1" applyFill="1" applyBorder="1" applyAlignment="1" applyProtection="1">
      <alignment horizontal="center" vertical="center" wrapText="1"/>
      <protection locked="0"/>
    </xf>
    <xf numFmtId="44" fontId="7" fillId="3" borderId="7" xfId="0" applyNumberFormat="1" applyFont="1" applyFill="1" applyBorder="1" applyAlignment="1" applyProtection="1">
      <alignment horizontal="center" vertical="center" wrapText="1"/>
      <protection locked="0"/>
    </xf>
    <xf numFmtId="9" fontId="2" fillId="2" borderId="14" xfId="1" applyFont="1" applyFill="1" applyBorder="1" applyAlignment="1" applyProtection="1">
      <alignment horizontal="center" vertical="center" wrapText="1"/>
    </xf>
    <xf numFmtId="9" fontId="2" fillId="2" borderId="22" xfId="1" applyFont="1" applyFill="1" applyBorder="1" applyAlignment="1" applyProtection="1">
      <alignment horizontal="center" vertical="center" wrapText="1"/>
      <protection locked="0"/>
    </xf>
    <xf numFmtId="9" fontId="2" fillId="2" borderId="10" xfId="1" applyFont="1" applyFill="1" applyBorder="1" applyAlignment="1" applyProtection="1">
      <alignment horizontal="center" vertical="center" wrapText="1"/>
    </xf>
    <xf numFmtId="9" fontId="2" fillId="2" borderId="10" xfId="1" applyFont="1" applyFill="1" applyBorder="1" applyAlignment="1" applyProtection="1">
      <alignment horizontal="center" vertical="center" wrapText="1"/>
      <protection locked="0"/>
    </xf>
    <xf numFmtId="9" fontId="2" fillId="2" borderId="21" xfId="1" applyFont="1" applyFill="1" applyBorder="1" applyAlignment="1" applyProtection="1">
      <alignment horizontal="center" vertical="center" wrapText="1"/>
      <protection locked="0"/>
    </xf>
    <xf numFmtId="9" fontId="2" fillId="2" borderId="1" xfId="1" applyFont="1" applyFill="1" applyBorder="1" applyAlignment="1" applyProtection="1">
      <alignment horizontal="center" vertical="center" wrapText="1"/>
    </xf>
    <xf numFmtId="9" fontId="2" fillId="2" borderId="1" xfId="1" applyFont="1" applyFill="1" applyBorder="1" applyAlignment="1" applyProtection="1">
      <alignment horizontal="center" vertical="center" wrapText="1"/>
      <protection locked="0"/>
    </xf>
    <xf numFmtId="9" fontId="2" fillId="2" borderId="5" xfId="1" applyFont="1" applyFill="1" applyBorder="1" applyAlignment="1" applyProtection="1">
      <alignment horizontal="center" vertical="center" wrapText="1"/>
      <protection locked="0"/>
    </xf>
    <xf numFmtId="9" fontId="2" fillId="2" borderId="16" xfId="1" applyFont="1" applyFill="1" applyBorder="1" applyAlignment="1" applyProtection="1">
      <alignment horizontal="center" vertical="center" wrapText="1"/>
    </xf>
    <xf numFmtId="9" fontId="2" fillId="2" borderId="16" xfId="1" applyFont="1" applyFill="1" applyBorder="1" applyAlignment="1" applyProtection="1">
      <alignment horizontal="center" vertical="center" wrapText="1"/>
      <protection locked="0"/>
    </xf>
    <xf numFmtId="9" fontId="2" fillId="2" borderId="23" xfId="1" applyFont="1" applyFill="1" applyBorder="1" applyAlignment="1" applyProtection="1">
      <alignment horizontal="center" vertical="center" wrapText="1"/>
      <protection locked="0"/>
    </xf>
    <xf numFmtId="9" fontId="2" fillId="2" borderId="9" xfId="1" applyFont="1" applyFill="1" applyBorder="1" applyAlignment="1" applyProtection="1">
      <alignment horizontal="center" vertical="center" wrapText="1"/>
    </xf>
    <xf numFmtId="9" fontId="2" fillId="2" borderId="29" xfId="1" applyFont="1" applyFill="1" applyBorder="1" applyAlignment="1" applyProtection="1">
      <alignment horizontal="center" vertical="center" wrapText="1"/>
      <protection locked="0"/>
    </xf>
    <xf numFmtId="0" fontId="2" fillId="0" borderId="9" xfId="0" applyFont="1" applyFill="1" applyBorder="1" applyAlignment="1" applyProtection="1">
      <alignment vertical="center" wrapText="1"/>
      <protection locked="0"/>
    </xf>
    <xf numFmtId="9" fontId="2" fillId="0" borderId="16" xfId="1" applyFont="1" applyFill="1" applyBorder="1" applyAlignment="1" applyProtection="1">
      <alignment horizontal="center" vertical="center" wrapText="1"/>
      <protection locked="0"/>
    </xf>
    <xf numFmtId="9" fontId="2" fillId="7" borderId="9" xfId="1" applyFont="1" applyFill="1" applyBorder="1" applyAlignment="1" applyProtection="1">
      <alignment vertical="center" wrapText="1"/>
      <protection locked="0"/>
    </xf>
    <xf numFmtId="9" fontId="2" fillId="7" borderId="6" xfId="1" applyFont="1" applyFill="1" applyBorder="1" applyAlignment="1" applyProtection="1">
      <alignment vertical="center" wrapText="1"/>
      <protection locked="0"/>
    </xf>
    <xf numFmtId="9" fontId="2" fillId="7" borderId="3" xfId="1" applyFont="1" applyFill="1" applyBorder="1" applyAlignment="1" applyProtection="1">
      <alignment horizontal="center" vertical="center" wrapText="1"/>
      <protection locked="0"/>
    </xf>
    <xf numFmtId="167" fontId="2" fillId="7" borderId="3" xfId="1" applyNumberFormat="1" applyFont="1" applyFill="1" applyBorder="1" applyAlignment="1" applyProtection="1">
      <alignment horizontal="center" vertical="center" wrapText="1"/>
      <protection locked="0"/>
    </xf>
    <xf numFmtId="14" fontId="2" fillId="0" borderId="30" xfId="0" applyNumberFormat="1" applyFont="1" applyFill="1" applyBorder="1" applyAlignment="1" applyProtection="1">
      <alignment horizontal="center" vertical="center" wrapText="1"/>
      <protection locked="0"/>
    </xf>
    <xf numFmtId="14" fontId="2" fillId="0" borderId="24" xfId="0" applyNumberFormat="1" applyFont="1" applyFill="1" applyBorder="1" applyAlignment="1" applyProtection="1">
      <alignment horizontal="center" vertical="center" wrapText="1"/>
      <protection locked="0"/>
    </xf>
    <xf numFmtId="9" fontId="2" fillId="7" borderId="9" xfId="1" applyFont="1" applyFill="1" applyBorder="1" applyAlignment="1" applyProtection="1">
      <alignment horizontal="center" vertical="center" wrapText="1"/>
      <protection locked="0"/>
    </xf>
    <xf numFmtId="9" fontId="2" fillId="7" borderId="6" xfId="1" applyFont="1" applyFill="1" applyBorder="1" applyAlignment="1" applyProtection="1">
      <alignment horizontal="center" vertical="center" wrapText="1"/>
      <protection locked="0"/>
    </xf>
    <xf numFmtId="9" fontId="2" fillId="7" borderId="13" xfId="1" applyFont="1" applyFill="1" applyBorder="1" applyAlignment="1" applyProtection="1">
      <alignment horizontal="center" vertical="center" wrapText="1"/>
      <protection locked="0"/>
    </xf>
    <xf numFmtId="14" fontId="2" fillId="0" borderId="30" xfId="0" applyNumberFormat="1" applyFont="1" applyFill="1" applyBorder="1" applyAlignment="1" applyProtection="1">
      <alignment horizontal="center" vertical="center" wrapText="1"/>
      <protection locked="0"/>
    </xf>
    <xf numFmtId="166" fontId="2" fillId="7" borderId="7" xfId="1" applyNumberFormat="1" applyFont="1" applyFill="1" applyBorder="1" applyAlignment="1" applyProtection="1">
      <alignment vertical="center" wrapText="1"/>
      <protection locked="0"/>
    </xf>
    <xf numFmtId="166" fontId="2" fillId="7" borderId="10" xfId="1" applyNumberFormat="1" applyFont="1" applyFill="1" applyBorder="1" applyAlignment="1" applyProtection="1">
      <alignment vertical="center" wrapText="1"/>
      <protection locked="0"/>
    </xf>
    <xf numFmtId="167" fontId="2" fillId="7" borderId="7" xfId="1" applyNumberFormat="1" applyFont="1" applyFill="1" applyBorder="1" applyAlignment="1" applyProtection="1">
      <alignment vertical="center" wrapText="1"/>
      <protection locked="0"/>
    </xf>
    <xf numFmtId="167" fontId="2" fillId="7" borderId="10" xfId="1" applyNumberFormat="1" applyFont="1" applyFill="1" applyBorder="1" applyAlignment="1" applyProtection="1">
      <alignment vertical="center" wrapText="1"/>
      <protection locked="0"/>
    </xf>
    <xf numFmtId="9" fontId="2" fillId="7" borderId="7" xfId="1" applyFont="1" applyFill="1" applyBorder="1" applyAlignment="1" applyProtection="1">
      <alignment vertical="center" wrapText="1"/>
      <protection locked="0"/>
    </xf>
    <xf numFmtId="0" fontId="2" fillId="0" borderId="7" xfId="0" applyFont="1" applyFill="1" applyBorder="1" applyAlignment="1" applyProtection="1">
      <alignment vertical="center" wrapText="1"/>
      <protection locked="0"/>
    </xf>
    <xf numFmtId="167" fontId="2" fillId="0" borderId="13" xfId="3" applyNumberFormat="1" applyFont="1" applyFill="1" applyBorder="1" applyAlignment="1" applyProtection="1">
      <alignment vertical="center" wrapText="1"/>
      <protection locked="0"/>
    </xf>
    <xf numFmtId="44" fontId="2" fillId="6" borderId="7" xfId="0" applyNumberFormat="1" applyFont="1" applyFill="1" applyBorder="1" applyAlignment="1" applyProtection="1">
      <alignment vertical="center" wrapText="1"/>
      <protection locked="0"/>
    </xf>
    <xf numFmtId="167" fontId="2" fillId="0" borderId="7" xfId="3" applyNumberFormat="1" applyFont="1" applyFill="1" applyBorder="1" applyAlignment="1" applyProtection="1">
      <alignment vertical="center" wrapText="1"/>
      <protection locked="0"/>
    </xf>
    <xf numFmtId="167" fontId="2" fillId="0" borderId="1" xfId="3" applyNumberFormat="1" applyFont="1" applyFill="1" applyBorder="1" applyAlignment="1" applyProtection="1">
      <alignment vertical="center" wrapText="1"/>
      <protection locked="0"/>
    </xf>
    <xf numFmtId="167" fontId="2" fillId="6" borderId="13" xfId="3" applyNumberFormat="1" applyFont="1" applyFill="1" applyBorder="1" applyAlignment="1" applyProtection="1">
      <alignment vertical="center" wrapText="1"/>
      <protection locked="0"/>
    </xf>
    <xf numFmtId="167" fontId="2" fillId="6" borderId="1" xfId="3" applyNumberFormat="1" applyFont="1" applyFill="1" applyBorder="1" applyAlignment="1" applyProtection="1">
      <alignment vertical="center" wrapText="1"/>
      <protection locked="0"/>
    </xf>
    <xf numFmtId="0" fontId="2" fillId="0" borderId="1" xfId="0" quotePrefix="1" applyFont="1" applyFill="1" applyBorder="1" applyAlignment="1" applyProtection="1">
      <alignment vertical="center" wrapText="1"/>
      <protection locked="0"/>
    </xf>
    <xf numFmtId="0" fontId="3" fillId="2" borderId="19" xfId="0" applyFont="1" applyFill="1" applyBorder="1" applyAlignment="1" applyProtection="1">
      <protection locked="0"/>
    </xf>
    <xf numFmtId="0" fontId="2" fillId="0" borderId="3" xfId="0" applyFont="1" applyFill="1" applyBorder="1" applyAlignment="1" applyProtection="1">
      <alignment vertical="center" wrapText="1"/>
      <protection locked="0"/>
    </xf>
    <xf numFmtId="9" fontId="2" fillId="0" borderId="3" xfId="1" applyNumberFormat="1" applyFont="1" applyFill="1" applyBorder="1" applyAlignment="1" applyProtection="1">
      <alignment horizontal="center" vertical="center" wrapText="1"/>
      <protection locked="0"/>
    </xf>
    <xf numFmtId="9" fontId="2" fillId="2" borderId="3" xfId="1" applyFont="1" applyFill="1" applyBorder="1" applyAlignment="1" applyProtection="1">
      <alignment horizontal="center" vertical="center" wrapText="1"/>
    </xf>
    <xf numFmtId="9" fontId="2" fillId="2" borderId="3" xfId="1" applyFont="1" applyFill="1" applyBorder="1" applyAlignment="1" applyProtection="1">
      <alignment horizontal="center" vertical="center" wrapText="1"/>
      <protection locked="0"/>
    </xf>
    <xf numFmtId="9" fontId="2" fillId="2" borderId="20" xfId="1" applyFont="1" applyFill="1" applyBorder="1" applyAlignment="1" applyProtection="1">
      <alignment horizontal="center" vertical="center" wrapText="1"/>
      <protection locked="0"/>
    </xf>
    <xf numFmtId="166" fontId="2" fillId="0" borderId="39" xfId="1" applyNumberFormat="1" applyFont="1" applyFill="1" applyBorder="1" applyAlignment="1" applyProtection="1">
      <alignment horizontal="center" vertical="center" wrapText="1"/>
      <protection locked="0"/>
    </xf>
    <xf numFmtId="0" fontId="2" fillId="0" borderId="6" xfId="0" quotePrefix="1" applyFont="1" applyFill="1" applyBorder="1" applyAlignment="1" applyProtection="1">
      <alignment vertical="center" wrapText="1"/>
      <protection locked="0"/>
    </xf>
    <xf numFmtId="44" fontId="2" fillId="6" borderId="6" xfId="0" applyNumberFormat="1" applyFont="1" applyFill="1" applyBorder="1" applyAlignment="1" applyProtection="1">
      <alignment vertical="center" wrapText="1"/>
      <protection locked="0"/>
    </xf>
    <xf numFmtId="44" fontId="2" fillId="7" borderId="3" xfId="0" applyNumberFormat="1" applyFont="1" applyFill="1" applyBorder="1" applyAlignment="1" applyProtection="1">
      <alignment horizontal="center" vertical="center" wrapText="1"/>
      <protection locked="0"/>
    </xf>
    <xf numFmtId="0" fontId="2" fillId="5" borderId="9" xfId="0" applyFont="1" applyFill="1" applyBorder="1" applyAlignment="1" applyProtection="1">
      <alignment horizontal="left" vertical="center" wrapText="1"/>
      <protection locked="0"/>
    </xf>
    <xf numFmtId="0" fontId="2" fillId="5" borderId="16"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44" fontId="2" fillId="6" borderId="13" xfId="0" applyNumberFormat="1" applyFont="1" applyFill="1" applyBorder="1" applyAlignment="1" applyProtection="1">
      <alignment horizontal="center" vertical="center" wrapText="1"/>
      <protection locked="0"/>
    </xf>
    <xf numFmtId="9" fontId="2" fillId="7" borderId="13" xfId="1" applyFont="1" applyFill="1" applyBorder="1" applyAlignment="1" applyProtection="1">
      <alignment horizontal="center" vertical="center" wrapText="1"/>
      <protection locked="0"/>
    </xf>
    <xf numFmtId="167" fontId="2" fillId="7" borderId="13" xfId="1" applyNumberFormat="1" applyFont="1" applyFill="1" applyBorder="1" applyAlignment="1" applyProtection="1">
      <alignment horizontal="center" vertical="center" wrapText="1"/>
      <protection locked="0"/>
    </xf>
    <xf numFmtId="44" fontId="2" fillId="7" borderId="13"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44" fontId="2" fillId="7" borderId="13" xfId="1" applyNumberFormat="1" applyFont="1" applyFill="1" applyBorder="1" applyAlignment="1" applyProtection="1">
      <alignment vertical="center" wrapText="1"/>
      <protection locked="0"/>
    </xf>
    <xf numFmtId="9" fontId="2" fillId="7" borderId="10" xfId="1" applyFont="1" applyFill="1" applyBorder="1" applyAlignment="1" applyProtection="1">
      <alignment vertical="center" wrapText="1"/>
      <protection locked="0"/>
    </xf>
    <xf numFmtId="44" fontId="2" fillId="7" borderId="10" xfId="1" applyNumberFormat="1" applyFont="1" applyFill="1" applyBorder="1" applyAlignment="1" applyProtection="1">
      <alignment vertical="center" wrapText="1"/>
      <protection locked="0"/>
    </xf>
    <xf numFmtId="44" fontId="2" fillId="7" borderId="1" xfId="1" applyNumberFormat="1" applyFont="1" applyFill="1" applyBorder="1" applyAlignment="1" applyProtection="1">
      <alignment vertical="center" wrapText="1"/>
      <protection locked="0"/>
    </xf>
    <xf numFmtId="9" fontId="2" fillId="7" borderId="14" xfId="1" applyFont="1" applyFill="1" applyBorder="1" applyAlignment="1" applyProtection="1">
      <alignment horizontal="left" vertical="center" wrapText="1"/>
      <protection locked="0"/>
    </xf>
    <xf numFmtId="9" fontId="2" fillId="7" borderId="10" xfId="1" applyFont="1" applyFill="1" applyBorder="1" applyAlignment="1" applyProtection="1">
      <alignment horizontal="left" vertical="center" wrapText="1"/>
      <protection locked="0"/>
    </xf>
    <xf numFmtId="44" fontId="4" fillId="0" borderId="0" xfId="0" applyNumberFormat="1" applyFont="1" applyBorder="1" applyAlignment="1" applyProtection="1">
      <alignment horizontal="center" vertical="center"/>
      <protection locked="0"/>
    </xf>
    <xf numFmtId="14" fontId="2" fillId="0" borderId="30" xfId="0" applyNumberFormat="1" applyFont="1" applyFill="1" applyBorder="1" applyAlignment="1" applyProtection="1">
      <alignment horizontal="center" vertical="center" wrapText="1"/>
      <protection locked="0"/>
    </xf>
    <xf numFmtId="44" fontId="4" fillId="0" borderId="0" xfId="0" applyNumberFormat="1" applyFont="1" applyAlignment="1" applyProtection="1">
      <alignment vertical="center"/>
      <protection locked="0"/>
    </xf>
    <xf numFmtId="167" fontId="2" fillId="6" borderId="13" xfId="3" applyNumberFormat="1" applyFont="1" applyFill="1" applyBorder="1" applyAlignment="1" applyProtection="1">
      <alignment horizontal="center" vertical="center" wrapText="1"/>
      <protection locked="0"/>
    </xf>
    <xf numFmtId="44" fontId="2" fillId="6" borderId="13" xfId="0" applyNumberFormat="1" applyFont="1" applyFill="1" applyBorder="1" applyAlignment="1" applyProtection="1">
      <alignment horizontal="center" vertical="center" wrapText="1"/>
      <protection locked="0"/>
    </xf>
    <xf numFmtId="44" fontId="2" fillId="6" borderId="6" xfId="0" applyNumberFormat="1" applyFont="1" applyFill="1" applyBorder="1" applyAlignment="1" applyProtection="1">
      <alignment horizontal="center" vertical="center" wrapText="1"/>
      <protection locked="0"/>
    </xf>
    <xf numFmtId="167" fontId="2" fillId="7" borderId="13" xfId="1" applyNumberFormat="1"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2" fillId="0" borderId="40" xfId="0" applyFont="1" applyBorder="1" applyAlignment="1" applyProtection="1">
      <alignment vertical="center" wrapText="1"/>
      <protection locked="0"/>
    </xf>
    <xf numFmtId="44" fontId="2" fillId="6" borderId="7" xfId="0" applyNumberFormat="1" applyFont="1" applyFill="1" applyBorder="1" applyAlignment="1" applyProtection="1">
      <alignment horizontal="center" vertical="center" wrapText="1"/>
      <protection locked="0"/>
    </xf>
    <xf numFmtId="167" fontId="2" fillId="6" borderId="10" xfId="3" applyNumberFormat="1" applyFont="1" applyFill="1" applyBorder="1" applyAlignment="1" applyProtection="1">
      <alignment horizontal="center" vertical="center" wrapText="1"/>
      <protection locked="0"/>
    </xf>
    <xf numFmtId="167" fontId="2" fillId="6" borderId="1" xfId="3" applyNumberFormat="1" applyFont="1" applyFill="1" applyBorder="1" applyAlignment="1" applyProtection="1">
      <alignment horizontal="center" vertical="center" wrapText="1"/>
      <protection locked="0"/>
    </xf>
    <xf numFmtId="0" fontId="2" fillId="5" borderId="40" xfId="0" applyFont="1" applyFill="1" applyBorder="1" applyAlignment="1" applyProtection="1">
      <alignment vertical="center" wrapText="1"/>
      <protection locked="0"/>
    </xf>
    <xf numFmtId="14" fontId="2" fillId="0" borderId="38" xfId="0" applyNumberFormat="1" applyFont="1" applyFill="1" applyBorder="1" applyAlignment="1" applyProtection="1">
      <alignment horizontal="center" vertical="center" wrapText="1"/>
      <protection locked="0"/>
    </xf>
    <xf numFmtId="14" fontId="2" fillId="0" borderId="35" xfId="0" applyNumberFormat="1" applyFont="1" applyFill="1" applyBorder="1" applyAlignment="1" applyProtection="1">
      <alignment horizontal="center" vertical="center" wrapText="1"/>
      <protection locked="0"/>
    </xf>
    <xf numFmtId="166" fontId="2" fillId="0" borderId="27" xfId="1" applyNumberFormat="1" applyFont="1" applyFill="1" applyBorder="1" applyAlignment="1" applyProtection="1">
      <alignment horizontal="center" vertical="center" wrapText="1"/>
      <protection locked="0"/>
    </xf>
    <xf numFmtId="0" fontId="2" fillId="0" borderId="13" xfId="0" quotePrefix="1" applyFont="1" applyFill="1" applyBorder="1" applyAlignment="1" applyProtection="1">
      <alignment vertical="center" wrapText="1"/>
      <protection locked="0"/>
    </xf>
    <xf numFmtId="166" fontId="12" fillId="0" borderId="0" xfId="0" applyNumberFormat="1" applyFont="1" applyAlignment="1" applyProtection="1">
      <alignment vertical="center"/>
      <protection locked="0"/>
    </xf>
    <xf numFmtId="0" fontId="2" fillId="0" borderId="1" xfId="0" applyFont="1" applyBorder="1" applyAlignment="1" applyProtection="1">
      <alignment vertical="center" wrapText="1"/>
      <protection locked="0"/>
    </xf>
    <xf numFmtId="9" fontId="2" fillId="0" borderId="1" xfId="1" applyNumberFormat="1" applyFont="1" applyBorder="1" applyAlignment="1" applyProtection="1">
      <alignment horizontal="center" vertical="center"/>
      <protection locked="0"/>
    </xf>
    <xf numFmtId="9" fontId="2" fillId="0" borderId="1" xfId="1" applyFont="1" applyBorder="1" applyAlignment="1" applyProtection="1">
      <alignment horizontal="center" vertical="center"/>
      <protection locked="0"/>
    </xf>
    <xf numFmtId="9" fontId="2" fillId="0" borderId="5" xfId="1" applyFont="1" applyBorder="1" applyAlignment="1" applyProtection="1">
      <alignment horizontal="center" vertical="center"/>
      <protection locked="0"/>
    </xf>
    <xf numFmtId="14" fontId="2" fillId="0" borderId="28" xfId="0" applyNumberFormat="1" applyFont="1" applyFill="1" applyBorder="1" applyAlignment="1" applyProtection="1">
      <alignment horizontal="center" vertical="center" wrapText="1"/>
      <protection locked="0"/>
    </xf>
    <xf numFmtId="9" fontId="2" fillId="0" borderId="19" xfId="1" applyFont="1" applyBorder="1" applyAlignment="1" applyProtection="1">
      <alignment horizontal="center" vertical="center"/>
      <protection locked="0"/>
    </xf>
    <xf numFmtId="0" fontId="2" fillId="0" borderId="9" xfId="0" applyFont="1" applyFill="1" applyBorder="1" applyAlignment="1" applyProtection="1">
      <alignment horizontal="center" vertical="center" wrapText="1"/>
      <protection locked="0"/>
    </xf>
    <xf numFmtId="44" fontId="2" fillId="6" borderId="9" xfId="0" applyNumberFormat="1" applyFont="1" applyFill="1" applyBorder="1" applyAlignment="1" applyProtection="1">
      <alignment horizontal="center" vertical="center" wrapText="1"/>
      <protection locked="0"/>
    </xf>
    <xf numFmtId="9" fontId="2" fillId="7" borderId="9" xfId="1" applyFont="1" applyFill="1" applyBorder="1" applyAlignment="1" applyProtection="1">
      <alignment horizontal="center" vertical="center" wrapText="1"/>
      <protection locked="0"/>
    </xf>
    <xf numFmtId="9" fontId="2" fillId="7" borderId="7" xfId="1" applyFont="1" applyFill="1" applyBorder="1" applyAlignment="1" applyProtection="1">
      <alignment horizontal="center" vertical="center" wrapText="1"/>
      <protection locked="0"/>
    </xf>
    <xf numFmtId="9" fontId="2" fillId="6" borderId="9" xfId="1" applyFont="1" applyFill="1" applyBorder="1" applyAlignment="1" applyProtection="1">
      <alignment horizontal="center" vertical="center" wrapText="1"/>
      <protection locked="0"/>
    </xf>
    <xf numFmtId="44" fontId="2" fillId="7" borderId="9" xfId="0" applyNumberFormat="1" applyFont="1" applyFill="1" applyBorder="1" applyAlignment="1" applyProtection="1">
      <alignment horizontal="center" vertical="center" wrapText="1"/>
      <protection locked="0"/>
    </xf>
    <xf numFmtId="167" fontId="2" fillId="7" borderId="9" xfId="1" applyNumberFormat="1" applyFont="1" applyFill="1" applyBorder="1" applyAlignment="1" applyProtection="1">
      <alignment horizontal="center" vertical="center" wrapText="1"/>
      <protection locked="0"/>
    </xf>
    <xf numFmtId="9" fontId="7" fillId="3" borderId="3" xfId="1" applyFont="1" applyFill="1" applyBorder="1" applyAlignment="1" applyProtection="1">
      <alignment horizontal="center" vertical="center" wrapText="1"/>
      <protection locked="0"/>
    </xf>
    <xf numFmtId="9" fontId="7" fillId="3" borderId="7" xfId="1" applyFont="1" applyFill="1" applyBorder="1" applyAlignment="1" applyProtection="1">
      <alignment horizontal="center" vertical="center" wrapText="1"/>
      <protection locked="0"/>
    </xf>
    <xf numFmtId="44" fontId="7" fillId="3" borderId="3" xfId="0" applyNumberFormat="1" applyFont="1" applyFill="1" applyBorder="1" applyAlignment="1" applyProtection="1">
      <alignment horizontal="center" vertical="center" wrapText="1"/>
      <protection locked="0"/>
    </xf>
    <xf numFmtId="44" fontId="7" fillId="3" borderId="7" xfId="0" applyNumberFormat="1" applyFont="1" applyFill="1" applyBorder="1" applyAlignment="1" applyProtection="1">
      <alignment horizontal="center" vertical="center" wrapText="1"/>
      <protection locked="0"/>
    </xf>
    <xf numFmtId="44" fontId="13" fillId="0" borderId="0" xfId="0" applyNumberFormat="1" applyFont="1" applyAlignment="1" applyProtection="1">
      <alignment horizontal="center" vertical="center"/>
      <protection locked="0"/>
    </xf>
    <xf numFmtId="0" fontId="4" fillId="0" borderId="41" xfId="0" applyFont="1" applyFill="1" applyBorder="1" applyAlignment="1" applyProtection="1">
      <alignment horizontal="center" vertical="center" wrapText="1"/>
      <protection locked="0"/>
    </xf>
    <xf numFmtId="0" fontId="4" fillId="0" borderId="44" xfId="0" applyFont="1" applyFill="1" applyBorder="1" applyAlignment="1" applyProtection="1">
      <alignment horizontal="center" vertical="center" wrapText="1"/>
      <protection locked="0"/>
    </xf>
    <xf numFmtId="0" fontId="4" fillId="0" borderId="42" xfId="0" applyFont="1" applyFill="1" applyBorder="1" applyAlignment="1" applyProtection="1">
      <alignment horizontal="center" vertical="center" wrapText="1"/>
      <protection locked="0"/>
    </xf>
    <xf numFmtId="14" fontId="2" fillId="0" borderId="28" xfId="0" applyNumberFormat="1" applyFont="1" applyFill="1" applyBorder="1" applyAlignment="1" applyProtection="1">
      <alignment horizontal="center" vertical="center" wrapText="1"/>
      <protection locked="0"/>
    </xf>
    <xf numFmtId="14" fontId="2" fillId="0" borderId="40" xfId="0" applyNumberFormat="1" applyFont="1" applyFill="1" applyBorder="1" applyAlignment="1" applyProtection="1">
      <alignment horizontal="center" vertical="center" wrapText="1"/>
      <protection locked="0"/>
    </xf>
    <xf numFmtId="167" fontId="2" fillId="6" borderId="9" xfId="3" applyNumberFormat="1" applyFont="1" applyFill="1" applyBorder="1" applyAlignment="1" applyProtection="1">
      <alignment horizontal="center" vertical="center" wrapText="1"/>
      <protection locked="0"/>
    </xf>
    <xf numFmtId="167" fontId="2" fillId="6" borderId="6" xfId="3" applyNumberFormat="1" applyFont="1" applyFill="1" applyBorder="1" applyAlignment="1" applyProtection="1">
      <alignment horizontal="center" vertical="center" wrapText="1"/>
      <protection locked="0"/>
    </xf>
    <xf numFmtId="167" fontId="2" fillId="6" borderId="13" xfId="3" applyNumberFormat="1" applyFont="1" applyFill="1" applyBorder="1" applyAlignment="1" applyProtection="1">
      <alignment horizontal="center" vertical="center" wrapText="1"/>
      <protection locked="0"/>
    </xf>
    <xf numFmtId="9" fontId="2" fillId="6" borderId="9" xfId="1" applyFont="1" applyFill="1" applyBorder="1" applyAlignment="1" applyProtection="1">
      <alignment horizontal="center" vertical="center" wrapText="1"/>
      <protection locked="0"/>
    </xf>
    <xf numFmtId="9" fontId="2" fillId="6" borderId="6" xfId="1" applyFont="1" applyFill="1" applyBorder="1" applyAlignment="1" applyProtection="1">
      <alignment horizontal="center" vertical="center" wrapText="1"/>
      <protection locked="0"/>
    </xf>
    <xf numFmtId="9" fontId="2" fillId="6" borderId="13" xfId="1" applyFont="1" applyFill="1" applyBorder="1" applyAlignment="1" applyProtection="1">
      <alignment horizontal="center" vertical="center" wrapText="1"/>
      <protection locked="0"/>
    </xf>
    <xf numFmtId="166" fontId="2" fillId="6" borderId="9" xfId="1" applyNumberFormat="1" applyFont="1" applyFill="1" applyBorder="1" applyAlignment="1" applyProtection="1">
      <alignment horizontal="center" vertical="center" wrapText="1"/>
      <protection locked="0"/>
    </xf>
    <xf numFmtId="166" fontId="2" fillId="6" borderId="6" xfId="1" applyNumberFormat="1" applyFont="1" applyFill="1" applyBorder="1" applyAlignment="1" applyProtection="1">
      <alignment horizontal="center" vertical="center" wrapText="1"/>
      <protection locked="0"/>
    </xf>
    <xf numFmtId="166" fontId="2" fillId="6" borderId="13" xfId="1" applyNumberFormat="1" applyFont="1" applyFill="1" applyBorder="1" applyAlignment="1" applyProtection="1">
      <alignment horizontal="center" vertical="center" wrapText="1"/>
      <protection locked="0"/>
    </xf>
    <xf numFmtId="1" fontId="2" fillId="0" borderId="9" xfId="0" applyNumberFormat="1" applyFont="1" applyFill="1" applyBorder="1" applyAlignment="1" applyProtection="1">
      <alignment horizontal="center" vertical="center"/>
      <protection locked="0"/>
    </xf>
    <xf numFmtId="1" fontId="2" fillId="0" borderId="6" xfId="0" applyNumberFormat="1" applyFont="1" applyFill="1" applyBorder="1" applyAlignment="1" applyProtection="1">
      <alignment horizontal="center" vertical="center"/>
      <protection locked="0"/>
    </xf>
    <xf numFmtId="1" fontId="2" fillId="0" borderId="13" xfId="0" applyNumberFormat="1"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3" fontId="9" fillId="0" borderId="28" xfId="0" applyNumberFormat="1" applyFont="1" applyFill="1" applyBorder="1" applyAlignment="1" applyProtection="1">
      <alignment horizontal="center" vertical="center" wrapText="1"/>
      <protection locked="0"/>
    </xf>
    <xf numFmtId="3" fontId="9" fillId="0" borderId="0" xfId="0" applyNumberFormat="1" applyFont="1" applyFill="1" applyBorder="1" applyAlignment="1" applyProtection="1">
      <alignment horizontal="center" vertical="center" wrapText="1"/>
      <protection locked="0"/>
    </xf>
    <xf numFmtId="3" fontId="9" fillId="0" borderId="40" xfId="0" applyNumberFormat="1" applyFont="1" applyFill="1" applyBorder="1" applyAlignment="1" applyProtection="1">
      <alignment horizontal="center" vertical="center" wrapText="1"/>
      <protection locked="0"/>
    </xf>
    <xf numFmtId="0" fontId="9" fillId="0" borderId="28"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40"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40"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0" borderId="40" xfId="0" applyFont="1" applyFill="1" applyBorder="1" applyAlignment="1" applyProtection="1">
      <alignment horizontal="center" wrapText="1"/>
      <protection locked="0"/>
    </xf>
    <xf numFmtId="0" fontId="2" fillId="0" borderId="29" xfId="0" applyFont="1" applyFill="1" applyBorder="1" applyAlignment="1" applyProtection="1">
      <alignment horizontal="center" wrapText="1"/>
      <protection locked="0"/>
    </xf>
    <xf numFmtId="0" fontId="2" fillId="0" borderId="33" xfId="0" applyFont="1" applyFill="1" applyBorder="1" applyAlignment="1" applyProtection="1">
      <alignment horizontal="center" wrapText="1"/>
      <protection locked="0"/>
    </xf>
    <xf numFmtId="0" fontId="2" fillId="0" borderId="34" xfId="0" applyFont="1" applyFill="1" applyBorder="1" applyAlignment="1" applyProtection="1">
      <alignment horizontal="center" wrapText="1"/>
      <protection locked="0"/>
    </xf>
    <xf numFmtId="0" fontId="4" fillId="0" borderId="28"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40" xfId="0" applyFont="1" applyFill="1" applyBorder="1" applyAlignment="1" applyProtection="1">
      <alignment horizontal="center" vertical="center" wrapText="1"/>
      <protection locked="0"/>
    </xf>
    <xf numFmtId="9" fontId="2" fillId="2" borderId="3" xfId="1" applyFont="1" applyFill="1" applyBorder="1" applyAlignment="1" applyProtection="1">
      <alignment horizontal="center" vertical="center" wrapText="1"/>
    </xf>
    <xf numFmtId="9" fontId="2" fillId="2" borderId="13" xfId="1" applyFont="1" applyFill="1" applyBorder="1" applyAlignment="1" applyProtection="1">
      <alignment horizontal="center" vertical="center" wrapText="1"/>
    </xf>
    <xf numFmtId="9" fontId="2" fillId="2" borderId="3" xfId="1" applyFont="1" applyFill="1" applyBorder="1" applyAlignment="1" applyProtection="1">
      <alignment horizontal="center" vertical="center" wrapText="1"/>
      <protection locked="0"/>
    </xf>
    <xf numFmtId="9" fontId="2" fillId="2" borderId="13" xfId="1" applyFont="1" applyFill="1" applyBorder="1" applyAlignment="1" applyProtection="1">
      <alignment horizontal="center" vertical="center" wrapText="1"/>
      <protection locked="0"/>
    </xf>
    <xf numFmtId="9" fontId="2" fillId="2" borderId="20" xfId="1" applyFont="1" applyFill="1" applyBorder="1" applyAlignment="1" applyProtection="1">
      <alignment horizontal="center" vertical="center" wrapText="1"/>
      <protection locked="0"/>
    </xf>
    <xf numFmtId="9" fontId="2" fillId="2" borderId="34" xfId="1" applyFont="1" applyFill="1" applyBorder="1" applyAlignment="1" applyProtection="1">
      <alignment horizontal="center" vertical="center" wrapText="1"/>
      <protection locked="0"/>
    </xf>
    <xf numFmtId="166" fontId="2" fillId="0" borderId="27" xfId="1" applyNumberFormat="1" applyFont="1" applyFill="1" applyBorder="1" applyAlignment="1" applyProtection="1">
      <alignment horizontal="center" vertical="center" wrapText="1"/>
      <protection locked="0"/>
    </xf>
    <xf numFmtId="166" fontId="2" fillId="0" borderId="43" xfId="1" applyNumberFormat="1" applyFont="1" applyFill="1" applyBorder="1" applyAlignment="1" applyProtection="1">
      <alignment horizontal="center" vertical="center" wrapText="1"/>
      <protection locked="0"/>
    </xf>
    <xf numFmtId="9" fontId="2" fillId="0" borderId="1" xfId="1" applyNumberFormat="1"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9" fillId="0" borderId="13"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168" fontId="2" fillId="5" borderId="28" xfId="0" applyNumberFormat="1" applyFont="1" applyFill="1" applyBorder="1" applyAlignment="1" applyProtection="1">
      <alignment horizontal="center" vertical="center" wrapText="1"/>
      <protection locked="0"/>
    </xf>
    <xf numFmtId="168" fontId="2" fillId="5" borderId="0" xfId="0" applyNumberFormat="1" applyFont="1" applyFill="1" applyBorder="1" applyAlignment="1" applyProtection="1">
      <alignment horizontal="center" vertical="center" wrapText="1"/>
      <protection locked="0"/>
    </xf>
    <xf numFmtId="168" fontId="2" fillId="5" borderId="40" xfId="0" applyNumberFormat="1"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wrapText="1"/>
      <protection locked="0"/>
    </xf>
    <xf numFmtId="0" fontId="2" fillId="0" borderId="6" xfId="0" applyFont="1" applyFill="1" applyBorder="1" applyAlignment="1" applyProtection="1">
      <alignment horizontal="center" wrapText="1"/>
      <protection locked="0"/>
    </xf>
    <xf numFmtId="0" fontId="2" fillId="0" borderId="13" xfId="0" applyFont="1" applyFill="1" applyBorder="1" applyAlignment="1" applyProtection="1">
      <alignment horizontal="center" wrapText="1"/>
      <protection locked="0"/>
    </xf>
    <xf numFmtId="0" fontId="2" fillId="0" borderId="29"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wrapText="1"/>
      <protection locked="0"/>
    </xf>
    <xf numFmtId="0" fontId="2" fillId="0" borderId="17" xfId="0" applyFont="1" applyFill="1" applyBorder="1" applyAlignment="1" applyProtection="1">
      <alignment horizontal="center" wrapText="1"/>
      <protection locked="0"/>
    </xf>
    <xf numFmtId="0" fontId="2" fillId="0" borderId="12" xfId="0" applyFont="1" applyFill="1" applyBorder="1" applyAlignment="1" applyProtection="1">
      <alignment horizontal="center" wrapText="1"/>
      <protection locked="0"/>
    </xf>
    <xf numFmtId="9" fontId="2" fillId="0" borderId="9" xfId="0" applyNumberFormat="1" applyFont="1" applyFill="1" applyBorder="1" applyAlignment="1" applyProtection="1">
      <alignment horizontal="center" vertical="center" wrapText="1"/>
      <protection locked="0"/>
    </xf>
    <xf numFmtId="0" fontId="2" fillId="5" borderId="9" xfId="0" applyFont="1" applyFill="1" applyBorder="1" applyAlignment="1" applyProtection="1">
      <alignment horizontal="center" vertical="center" wrapText="1"/>
      <protection locked="0"/>
    </xf>
    <xf numFmtId="0" fontId="2" fillId="5" borderId="6"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protection locked="0"/>
    </xf>
    <xf numFmtId="9" fontId="2" fillId="0" borderId="9" xfId="1" applyFont="1" applyFill="1" applyBorder="1" applyAlignment="1" applyProtection="1">
      <alignment horizontal="center" vertical="center" wrapText="1"/>
    </xf>
    <xf numFmtId="9" fontId="2" fillId="0" borderId="6" xfId="1" applyFont="1" applyFill="1" applyBorder="1" applyAlignment="1" applyProtection="1">
      <alignment horizontal="center" vertical="center" wrapText="1"/>
    </xf>
    <xf numFmtId="9" fontId="2" fillId="0" borderId="13" xfId="1" applyFont="1" applyFill="1" applyBorder="1" applyAlignment="1" applyProtection="1">
      <alignment horizontal="center" vertical="center" wrapText="1"/>
    </xf>
    <xf numFmtId="2" fontId="2" fillId="5" borderId="9" xfId="0" applyNumberFormat="1" applyFont="1" applyFill="1" applyBorder="1" applyAlignment="1" applyProtection="1">
      <alignment horizontal="center" vertical="center" wrapText="1"/>
      <protection locked="0"/>
    </xf>
    <xf numFmtId="2" fontId="2" fillId="5" borderId="6" xfId="0" applyNumberFormat="1" applyFont="1" applyFill="1" applyBorder="1" applyAlignment="1" applyProtection="1">
      <alignment horizontal="center" vertical="center" wrapText="1"/>
      <protection locked="0"/>
    </xf>
    <xf numFmtId="2" fontId="2" fillId="5" borderId="13" xfId="0" applyNumberFormat="1" applyFont="1" applyFill="1" applyBorder="1" applyAlignment="1" applyProtection="1">
      <alignment horizontal="center" vertical="center" wrapText="1"/>
      <protection locked="0"/>
    </xf>
    <xf numFmtId="9" fontId="2" fillId="0" borderId="9" xfId="0" applyNumberFormat="1"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14" fontId="2" fillId="0" borderId="30" xfId="0" applyNumberFormat="1" applyFont="1" applyFill="1" applyBorder="1" applyAlignment="1" applyProtection="1">
      <alignment horizontal="center" vertical="center" wrapText="1"/>
      <protection locked="0"/>
    </xf>
    <xf numFmtId="14" fontId="2" fillId="0" borderId="31" xfId="0" applyNumberFormat="1" applyFont="1" applyFill="1" applyBorder="1" applyAlignment="1" applyProtection="1">
      <alignment horizontal="center" vertical="center" wrapText="1"/>
      <protection locked="0"/>
    </xf>
    <xf numFmtId="44" fontId="2" fillId="7" borderId="9" xfId="0" applyNumberFormat="1" applyFont="1" applyFill="1" applyBorder="1" applyAlignment="1" applyProtection="1">
      <alignment horizontal="center" vertical="center" wrapText="1"/>
      <protection locked="0"/>
    </xf>
    <xf numFmtId="44" fontId="2" fillId="6" borderId="9" xfId="0" applyNumberFormat="1" applyFont="1" applyFill="1" applyBorder="1" applyAlignment="1" applyProtection="1">
      <alignment horizontal="center" vertical="center" wrapText="1"/>
      <protection locked="0"/>
    </xf>
    <xf numFmtId="44" fontId="2" fillId="6" borderId="13"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1" fontId="2" fillId="0" borderId="9" xfId="0" applyNumberFormat="1" applyFont="1" applyFill="1" applyBorder="1" applyAlignment="1" applyProtection="1">
      <alignment horizontal="center" vertical="center" wrapText="1"/>
      <protection locked="0"/>
    </xf>
    <xf numFmtId="1" fontId="2" fillId="0" borderId="6" xfId="0" applyNumberFormat="1" applyFont="1" applyFill="1" applyBorder="1" applyAlignment="1" applyProtection="1">
      <alignment horizontal="center" vertical="center" wrapText="1"/>
      <protection locked="0"/>
    </xf>
    <xf numFmtId="1" fontId="2" fillId="0" borderId="13" xfId="0" applyNumberFormat="1" applyFont="1" applyFill="1" applyBorder="1" applyAlignment="1" applyProtection="1">
      <alignment horizontal="center" vertical="center" wrapText="1"/>
      <protection locked="0"/>
    </xf>
    <xf numFmtId="9" fontId="2" fillId="7" borderId="9" xfId="1" applyFont="1" applyFill="1" applyBorder="1" applyAlignment="1" applyProtection="1">
      <alignment horizontal="center" vertical="center" wrapText="1"/>
      <protection locked="0"/>
    </xf>
    <xf numFmtId="9" fontId="2" fillId="7" borderId="6" xfId="1" applyFont="1" applyFill="1" applyBorder="1" applyAlignment="1" applyProtection="1">
      <alignment horizontal="center" vertical="center" wrapText="1"/>
      <protection locked="0"/>
    </xf>
    <xf numFmtId="9" fontId="2" fillId="7" borderId="13" xfId="1" applyFont="1" applyFill="1" applyBorder="1" applyAlignment="1" applyProtection="1">
      <alignment horizontal="center" vertical="center" wrapText="1"/>
      <protection locked="0"/>
    </xf>
    <xf numFmtId="44" fontId="2" fillId="6" borderId="6" xfId="0" applyNumberFormat="1" applyFont="1" applyFill="1" applyBorder="1" applyAlignment="1" applyProtection="1">
      <alignment horizontal="center" vertical="center" wrapText="1"/>
      <protection locked="0"/>
    </xf>
    <xf numFmtId="9" fontId="2" fillId="7" borderId="7" xfId="1" applyFont="1" applyFill="1" applyBorder="1" applyAlignment="1" applyProtection="1">
      <alignment horizontal="center" vertical="center" wrapText="1"/>
      <protection locked="0"/>
    </xf>
    <xf numFmtId="44" fontId="2" fillId="0" borderId="28" xfId="0" applyNumberFormat="1" applyFont="1" applyBorder="1" applyAlignment="1" applyProtection="1">
      <alignment horizontal="center" vertical="center"/>
      <protection locked="0"/>
    </xf>
    <xf numFmtId="44" fontId="2" fillId="7" borderId="13" xfId="0" applyNumberFormat="1" applyFont="1" applyFill="1" applyBorder="1" applyAlignment="1" applyProtection="1">
      <alignment horizontal="center" vertical="center" wrapText="1"/>
      <protection locked="0"/>
    </xf>
    <xf numFmtId="169" fontId="2" fillId="5" borderId="9" xfId="0" applyNumberFormat="1" applyFont="1" applyFill="1" applyBorder="1" applyAlignment="1" applyProtection="1">
      <alignment horizontal="center" vertical="center" wrapText="1"/>
      <protection locked="0"/>
    </xf>
    <xf numFmtId="169" fontId="2" fillId="5" borderId="13" xfId="0" applyNumberFormat="1"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center" wrapText="1"/>
      <protection locked="0"/>
    </xf>
    <xf numFmtId="9" fontId="2" fillId="0" borderId="3" xfId="1" applyNumberFormat="1" applyFont="1" applyFill="1" applyBorder="1" applyAlignment="1" applyProtection="1">
      <alignment horizontal="center" vertical="center" wrapText="1"/>
      <protection locked="0"/>
    </xf>
    <xf numFmtId="9" fontId="2" fillId="0" borderId="13" xfId="1" applyNumberFormat="1" applyFont="1" applyFill="1" applyBorder="1" applyAlignment="1" applyProtection="1">
      <alignment horizontal="center" vertical="center" wrapText="1"/>
      <protection locked="0"/>
    </xf>
    <xf numFmtId="167" fontId="2" fillId="7" borderId="9" xfId="1" applyNumberFormat="1" applyFont="1" applyFill="1" applyBorder="1" applyAlignment="1" applyProtection="1">
      <alignment horizontal="center" vertical="center" wrapText="1"/>
      <protection locked="0"/>
    </xf>
    <xf numFmtId="167" fontId="2" fillId="7" borderId="13" xfId="1" applyNumberFormat="1" applyFont="1" applyFill="1" applyBorder="1" applyAlignment="1" applyProtection="1">
      <alignment horizontal="center" vertical="center" wrapText="1"/>
      <protection locked="0"/>
    </xf>
    <xf numFmtId="9" fontId="2" fillId="0" borderId="0" xfId="1" applyNumberFormat="1" applyFont="1" applyFill="1" applyBorder="1" applyAlignment="1" applyProtection="1">
      <alignment horizontal="center" vertical="center" wrapText="1"/>
    </xf>
    <xf numFmtId="9" fontId="2" fillId="0" borderId="40" xfId="1" applyNumberFormat="1" applyFont="1" applyFill="1" applyBorder="1" applyAlignment="1" applyProtection="1">
      <alignment horizontal="center" vertical="center" wrapText="1"/>
    </xf>
    <xf numFmtId="9" fontId="2" fillId="0" borderId="28" xfId="0" applyNumberFormat="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9" fontId="2" fillId="0" borderId="40" xfId="0"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protection locked="0"/>
    </xf>
    <xf numFmtId="9" fontId="2" fillId="0" borderId="0" xfId="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2" fontId="9" fillId="0" borderId="28" xfId="0" applyNumberFormat="1" applyFont="1" applyFill="1" applyBorder="1" applyAlignment="1" applyProtection="1">
      <alignment horizontal="center" vertical="center" wrapText="1"/>
      <protection locked="0"/>
    </xf>
    <xf numFmtId="2" fontId="9" fillId="0" borderId="40" xfId="0" applyNumberFormat="1" applyFont="1" applyFill="1" applyBorder="1" applyAlignment="1" applyProtection="1">
      <alignment horizontal="center" vertical="center" wrapText="1"/>
      <protection locked="0"/>
    </xf>
    <xf numFmtId="2" fontId="2" fillId="5" borderId="28" xfId="0" applyNumberFormat="1" applyFont="1" applyFill="1" applyBorder="1" applyAlignment="1" applyProtection="1">
      <alignment horizontal="center" vertical="center" wrapText="1"/>
      <protection locked="0"/>
    </xf>
    <xf numFmtId="2" fontId="2" fillId="5" borderId="40" xfId="0" applyNumberFormat="1" applyFont="1" applyFill="1" applyBorder="1" applyAlignment="1" applyProtection="1">
      <alignment horizontal="center" vertical="center" wrapText="1"/>
      <protection locked="0"/>
    </xf>
    <xf numFmtId="166" fontId="2" fillId="0" borderId="28" xfId="1" applyNumberFormat="1" applyFont="1" applyFill="1" applyBorder="1" applyAlignment="1" applyProtection="1">
      <alignment horizontal="center" vertical="center" wrapText="1"/>
    </xf>
    <xf numFmtId="166" fontId="2" fillId="0" borderId="40" xfId="1" applyNumberFormat="1" applyFont="1" applyFill="1" applyBorder="1" applyAlignment="1" applyProtection="1">
      <alignment horizontal="center" vertical="center" wrapText="1"/>
    </xf>
    <xf numFmtId="166" fontId="2" fillId="0" borderId="9" xfId="1" applyNumberFormat="1" applyFont="1" applyFill="1" applyBorder="1" applyAlignment="1" applyProtection="1">
      <alignment horizontal="center" vertical="center" wrapText="1"/>
    </xf>
    <xf numFmtId="166" fontId="2" fillId="0" borderId="9" xfId="1" applyNumberFormat="1" applyFont="1" applyFill="1" applyBorder="1" applyAlignment="1" applyProtection="1">
      <alignment horizontal="left" vertical="center" wrapText="1" indent="5"/>
    </xf>
    <xf numFmtId="166" fontId="2" fillId="0" borderId="13" xfId="1" applyNumberFormat="1" applyFont="1" applyFill="1" applyBorder="1" applyAlignment="1" applyProtection="1">
      <alignment horizontal="left" vertical="center" wrapText="1" indent="5"/>
    </xf>
    <xf numFmtId="9" fontId="2" fillId="0" borderId="9" xfId="1" applyNumberFormat="1" applyFont="1" applyFill="1" applyBorder="1" applyAlignment="1" applyProtection="1">
      <alignment horizontal="center" vertical="center" wrapText="1"/>
    </xf>
    <xf numFmtId="9" fontId="2" fillId="0" borderId="13" xfId="1" applyNumberFormat="1" applyFont="1" applyFill="1" applyBorder="1" applyAlignment="1" applyProtection="1">
      <alignment horizontal="center" vertical="center" wrapText="1"/>
    </xf>
    <xf numFmtId="14" fontId="2" fillId="0" borderId="35" xfId="0" applyNumberFormat="1" applyFont="1" applyFill="1" applyBorder="1" applyAlignment="1" applyProtection="1">
      <alignment horizontal="center" vertical="center" wrapText="1"/>
      <protection locked="0"/>
    </xf>
    <xf numFmtId="44" fontId="2" fillId="7" borderId="9" xfId="1" applyNumberFormat="1" applyFont="1" applyFill="1" applyBorder="1" applyAlignment="1" applyProtection="1">
      <alignment horizontal="center" vertical="center" wrapText="1"/>
      <protection locked="0"/>
    </xf>
    <xf numFmtId="44" fontId="2" fillId="7" borderId="13" xfId="1" applyNumberFormat="1"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9" fillId="5" borderId="9" xfId="0" applyFont="1" applyFill="1" applyBorder="1" applyAlignment="1" applyProtection="1">
      <alignment horizontal="center" vertical="center" wrapText="1"/>
      <protection locked="0"/>
    </xf>
    <xf numFmtId="0" fontId="9" fillId="5" borderId="6" xfId="0" applyFont="1" applyFill="1" applyBorder="1" applyAlignment="1" applyProtection="1">
      <alignment horizontal="center" vertical="center" wrapText="1"/>
      <protection locked="0"/>
    </xf>
    <xf numFmtId="9" fontId="9" fillId="0" borderId="9" xfId="0" applyNumberFormat="1" applyFont="1" applyFill="1" applyBorder="1" applyAlignment="1" applyProtection="1">
      <alignment horizontal="center" vertical="center" wrapText="1"/>
    </xf>
    <xf numFmtId="9" fontId="9" fillId="0" borderId="6" xfId="0" applyNumberFormat="1"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9" fontId="9" fillId="0" borderId="9" xfId="1" applyNumberFormat="1" applyFont="1" applyFill="1" applyBorder="1" applyAlignment="1" applyProtection="1">
      <alignment horizontal="center" vertical="center" wrapText="1"/>
    </xf>
    <xf numFmtId="9" fontId="9" fillId="0" borderId="6" xfId="1" applyNumberFormat="1" applyFont="1" applyFill="1" applyBorder="1" applyAlignment="1" applyProtection="1">
      <alignment horizontal="center" vertical="center" wrapText="1"/>
    </xf>
    <xf numFmtId="0" fontId="7" fillId="3" borderId="7"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wrapText="1"/>
      <protection locked="0"/>
    </xf>
    <xf numFmtId="0" fontId="7" fillId="3" borderId="36" xfId="0" applyFont="1" applyFill="1" applyBorder="1" applyAlignment="1" applyProtection="1">
      <alignment horizontal="center" vertical="center" wrapText="1"/>
      <protection locked="0"/>
    </xf>
    <xf numFmtId="0" fontId="7" fillId="3" borderId="31" xfId="0" applyFont="1" applyFill="1" applyBorder="1" applyAlignment="1" applyProtection="1">
      <alignment horizontal="center" vertical="center" wrapText="1"/>
      <protection locked="0"/>
    </xf>
    <xf numFmtId="44" fontId="7" fillId="3" borderId="1" xfId="0" applyNumberFormat="1" applyFont="1" applyFill="1" applyBorder="1" applyAlignment="1" applyProtection="1">
      <alignment horizontal="center" vertical="center" wrapText="1"/>
      <protection locked="0"/>
    </xf>
    <xf numFmtId="44" fontId="6" fillId="3" borderId="3" xfId="0" applyNumberFormat="1"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2" borderId="37" xfId="0" applyFont="1" applyFill="1" applyBorder="1" applyAlignment="1" applyProtection="1">
      <alignment horizontal="left" vertical="center"/>
      <protection locked="0"/>
    </xf>
    <xf numFmtId="0" fontId="3" fillId="2" borderId="38" xfId="0" applyFont="1" applyFill="1" applyBorder="1" applyAlignment="1" applyProtection="1">
      <alignment horizontal="left" vertical="center"/>
      <protection locked="0"/>
    </xf>
    <xf numFmtId="0" fontId="3" fillId="2" borderId="32" xfId="0" applyFont="1" applyFill="1" applyBorder="1" applyAlignment="1" applyProtection="1">
      <alignment horizontal="left" vertical="center"/>
      <protection locked="0"/>
    </xf>
    <xf numFmtId="0" fontId="6" fillId="3" borderId="1" xfId="0" applyFont="1" applyFill="1" applyBorder="1" applyAlignment="1" applyProtection="1">
      <alignment horizontal="center" vertical="center" wrapText="1"/>
      <protection locked="0"/>
    </xf>
    <xf numFmtId="0" fontId="7" fillId="3" borderId="1" xfId="2" applyFont="1" applyFill="1" applyBorder="1" applyAlignment="1" applyProtection="1">
      <alignment horizontal="center" vertical="center" wrapText="1"/>
      <protection locked="0"/>
    </xf>
    <xf numFmtId="0" fontId="7" fillId="3" borderId="3" xfId="2" applyFont="1" applyFill="1" applyBorder="1" applyAlignment="1" applyProtection="1">
      <alignment horizontal="center" vertical="center" wrapText="1"/>
      <protection locked="0"/>
    </xf>
    <xf numFmtId="0" fontId="7" fillId="3" borderId="7" xfId="2" applyFont="1" applyFill="1" applyBorder="1" applyAlignment="1" applyProtection="1">
      <alignment horizontal="center" vertical="center" wrapText="1"/>
      <protection locked="0"/>
    </xf>
    <xf numFmtId="9" fontId="7" fillId="3" borderId="1" xfId="1" applyNumberFormat="1"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9" fontId="4" fillId="3" borderId="6" xfId="1" applyNumberFormat="1" applyFont="1" applyFill="1" applyBorder="1" applyAlignment="1" applyProtection="1">
      <alignment horizontal="center" vertical="center"/>
      <protection locked="0"/>
    </xf>
    <xf numFmtId="9" fontId="4" fillId="3" borderId="7" xfId="1" applyNumberFormat="1" applyFont="1" applyFill="1" applyBorder="1" applyAlignment="1" applyProtection="1">
      <alignment horizontal="center" vertical="center"/>
      <protection locked="0"/>
    </xf>
    <xf numFmtId="9" fontId="7" fillId="3" borderId="0" xfId="1" applyFont="1" applyFill="1" applyBorder="1" applyAlignment="1" applyProtection="1">
      <alignment horizontal="center" vertical="center" wrapText="1"/>
      <protection locked="0"/>
    </xf>
    <xf numFmtId="165" fontId="7" fillId="3" borderId="7" xfId="0" applyNumberFormat="1" applyFont="1" applyFill="1" applyBorder="1" applyAlignment="1" applyProtection="1">
      <alignment horizontal="center" vertical="center" wrapText="1"/>
      <protection locked="0"/>
    </xf>
    <xf numFmtId="165" fontId="6" fillId="3" borderId="1" xfId="0" applyNumberFormat="1" applyFont="1" applyFill="1" applyBorder="1" applyAlignment="1" applyProtection="1">
      <alignment horizontal="center" vertical="center" wrapText="1"/>
      <protection locked="0"/>
    </xf>
    <xf numFmtId="165" fontId="6" fillId="3" borderId="2" xfId="0" applyNumberFormat="1" applyFont="1" applyFill="1" applyBorder="1" applyAlignment="1" applyProtection="1">
      <alignment horizontal="center" vertical="center" wrapText="1"/>
      <protection locked="0"/>
    </xf>
    <xf numFmtId="0" fontId="7" fillId="3" borderId="7" xfId="2" applyFont="1" applyFill="1" applyBorder="1" applyAlignment="1" applyProtection="1">
      <alignment horizontal="center" vertical="center"/>
      <protection locked="0"/>
    </xf>
    <xf numFmtId="9" fontId="7" fillId="3" borderId="1" xfId="1" applyFont="1" applyFill="1" applyBorder="1" applyAlignment="1" applyProtection="1">
      <alignment horizontal="center" vertical="center" wrapText="1"/>
      <protection locked="0"/>
    </xf>
    <xf numFmtId="9" fontId="6" fillId="3" borderId="3" xfId="1" applyFont="1" applyFill="1" applyBorder="1" applyAlignment="1" applyProtection="1">
      <alignment horizontal="center" vertical="center" wrapText="1"/>
      <protection locked="0"/>
    </xf>
    <xf numFmtId="44" fontId="2" fillId="7" borderId="7" xfId="0" applyNumberFormat="1" applyFont="1" applyFill="1" applyBorder="1" applyAlignment="1" applyProtection="1">
      <alignment vertical="center" wrapText="1"/>
      <protection locked="0"/>
    </xf>
    <xf numFmtId="44" fontId="2" fillId="7" borderId="10" xfId="0" applyNumberFormat="1" applyFont="1" applyFill="1" applyBorder="1" applyAlignment="1" applyProtection="1">
      <alignment vertical="center" wrapText="1"/>
      <protection locked="0"/>
    </xf>
    <xf numFmtId="9" fontId="2" fillId="7" borderId="9" xfId="1" applyFont="1" applyFill="1" applyBorder="1" applyAlignment="1" applyProtection="1">
      <alignment horizontal="left" vertical="center" wrapText="1"/>
      <protection locked="0"/>
    </xf>
    <xf numFmtId="9" fontId="2" fillId="7" borderId="13" xfId="1" applyFont="1" applyFill="1" applyBorder="1" applyAlignment="1" applyProtection="1">
      <alignment horizontal="left" vertical="center" wrapText="1"/>
      <protection locked="0"/>
    </xf>
    <xf numFmtId="9" fontId="2" fillId="0" borderId="38" xfId="1" applyFont="1" applyBorder="1" applyAlignment="1" applyProtection="1">
      <alignment vertical="center"/>
      <protection locked="0"/>
    </xf>
    <xf numFmtId="10" fontId="12" fillId="0" borderId="38" xfId="1" applyNumberFormat="1" applyFont="1" applyBorder="1" applyAlignment="1" applyProtection="1">
      <alignment horizontal="center" vertical="center"/>
      <protection locked="0"/>
    </xf>
    <xf numFmtId="10" fontId="12" fillId="0" borderId="32" xfId="1" applyNumberFormat="1" applyFont="1" applyBorder="1" applyAlignment="1" applyProtection="1">
      <alignment horizontal="center" vertical="center"/>
      <protection locked="0"/>
    </xf>
    <xf numFmtId="10" fontId="12" fillId="0" borderId="37" xfId="1" applyNumberFormat="1" applyFont="1" applyBorder="1" applyAlignment="1" applyProtection="1">
      <alignment horizontal="center" vertical="center"/>
      <protection locked="0"/>
    </xf>
    <xf numFmtId="9" fontId="2" fillId="0" borderId="19" xfId="1" applyFont="1" applyBorder="1" applyAlignment="1" applyProtection="1">
      <alignment vertical="center"/>
      <protection locked="0"/>
    </xf>
    <xf numFmtId="0" fontId="2" fillId="5" borderId="3"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7" borderId="9" xfId="1"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0" fontId="2" fillId="0" borderId="1" xfId="0" applyFont="1" applyBorder="1" applyAlignment="1" applyProtection="1">
      <alignment vertical="center"/>
      <protection locked="0"/>
    </xf>
    <xf numFmtId="9" fontId="2" fillId="0" borderId="1" xfId="1" applyFont="1" applyBorder="1" applyAlignment="1" applyProtection="1">
      <alignment vertical="center"/>
      <protection locked="0"/>
    </xf>
    <xf numFmtId="0" fontId="2" fillId="0" borderId="1" xfId="0" applyFont="1" applyBorder="1" applyAlignment="1" applyProtection="1">
      <alignment wrapText="1"/>
      <protection locked="0"/>
    </xf>
    <xf numFmtId="1" fontId="2" fillId="0" borderId="29" xfId="0"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1" fontId="2" fillId="0" borderId="33" xfId="0" applyNumberFormat="1" applyFont="1" applyFill="1" applyBorder="1" applyAlignment="1" applyProtection="1">
      <alignment horizontal="center" vertical="center" wrapText="1"/>
      <protection locked="0"/>
    </xf>
    <xf numFmtId="1" fontId="2" fillId="0" borderId="34" xfId="0" applyNumberFormat="1" applyFont="1" applyFill="1" applyBorder="1" applyAlignment="1" applyProtection="1">
      <alignment horizontal="center" vertical="center" wrapText="1"/>
      <protection locked="0"/>
    </xf>
    <xf numFmtId="9" fontId="2" fillId="7" borderId="1" xfId="1" applyFont="1" applyFill="1" applyBorder="1" applyAlignment="1" applyProtection="1">
      <alignment vertical="center"/>
      <protection locked="0"/>
    </xf>
    <xf numFmtId="44" fontId="2" fillId="7" borderId="1" xfId="0" applyNumberFormat="1" applyFont="1" applyFill="1" applyBorder="1" applyAlignment="1" applyProtection="1">
      <alignment vertical="center"/>
      <protection locked="0"/>
    </xf>
    <xf numFmtId="44" fontId="2" fillId="6" borderId="1" xfId="0" applyNumberFormat="1" applyFont="1" applyFill="1" applyBorder="1" applyAlignment="1" applyProtection="1">
      <alignment vertical="center"/>
      <protection locked="0"/>
    </xf>
    <xf numFmtId="9" fontId="2" fillId="6" borderId="1" xfId="1" applyFont="1" applyFill="1" applyBorder="1" applyAlignment="1" applyProtection="1">
      <alignment vertical="center"/>
      <protection locked="0"/>
    </xf>
  </cellXfs>
  <cellStyles count="4">
    <cellStyle name="Moneda 5" xfId="3" xr:uid="{00000000-0005-0000-0000-000000000000}"/>
    <cellStyle name="Normal" xfId="0" builtinId="0"/>
    <cellStyle name="Normal 2" xfId="2" xr:uid="{00000000-0005-0000-0000-000002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la047\Downloads\Users\Usuario\Desktop\PLAN_INVERSIONES_2_P.D.xlsx(VERSION_ANTONIO%2021%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sheetName val="MODIFICADO 25 NOV"/>
      <sheetName val="MODIFICADO 24 FEB (12)"/>
      <sheetName val="PTO 24 FEB"/>
      <sheetName val=" EGRE SEC CENT"/>
      <sheetName val="ING SEC CENT"/>
      <sheetName val="PROYECTOS ESTRATEGICOS"/>
      <sheetName val="Gastos_Inversión_2012"/>
      <sheetName val="RESUMEN"/>
      <sheetName val="POAI 2012-2015"/>
      <sheetName val="POR SECTORES EJECUTADO 31 DE M"/>
      <sheetName val="Analisis de alternativas"/>
      <sheetName val="ftes y usos"/>
      <sheetName val="Deuda"/>
      <sheetName val="SGP"/>
      <sheetName val="INDICADORES DEUDA"/>
      <sheetName val="Hoja3"/>
      <sheetName val="Hoja2"/>
    </sheetNames>
    <sheetDataSet>
      <sheetData sheetId="0" refreshError="1"/>
      <sheetData sheetId="1" refreshError="1"/>
      <sheetData sheetId="2" refreshError="1"/>
      <sheetData sheetId="3" refreshError="1"/>
      <sheetData sheetId="4">
        <row r="102">
          <cell r="AA102">
            <v>219902577500</v>
          </cell>
        </row>
      </sheetData>
      <sheetData sheetId="5">
        <row r="5">
          <cell r="Z5">
            <v>127071249624</v>
          </cell>
        </row>
      </sheetData>
      <sheetData sheetId="6">
        <row r="29">
          <cell r="G29">
            <v>301227119205.59802</v>
          </cell>
        </row>
      </sheetData>
      <sheetData sheetId="7"/>
      <sheetData sheetId="8" refreshError="1"/>
      <sheetData sheetId="9">
        <row r="449">
          <cell r="Z449">
            <v>280820231681</v>
          </cell>
        </row>
      </sheetData>
      <sheetData sheetId="10">
        <row r="437">
          <cell r="M437">
            <v>16651493620</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A38"/>
  <sheetViews>
    <sheetView tabSelected="1" topLeftCell="A6" zoomScale="70" zoomScaleNormal="70" workbookViewId="0">
      <selection activeCell="AA28" sqref="AA28:AA29"/>
    </sheetView>
  </sheetViews>
  <sheetFormatPr baseColWidth="10" defaultRowHeight="12.75" x14ac:dyDescent="0.2"/>
  <cols>
    <col min="1" max="1" width="11.5703125" style="12" customWidth="1"/>
    <col min="2" max="2" width="35.28515625" style="12" customWidth="1"/>
    <col min="3" max="3" width="27.85546875" style="19" bestFit="1" customWidth="1"/>
    <col min="4" max="4" width="9.7109375" style="12" hidden="1" customWidth="1"/>
    <col min="5" max="5" width="26.140625" style="19" customWidth="1"/>
    <col min="6" max="6" width="9.7109375" style="12" hidden="1" customWidth="1"/>
    <col min="7" max="7" width="35" style="20" customWidth="1"/>
    <col min="8" max="8" width="8.28515625" style="19" hidden="1" customWidth="1"/>
    <col min="9" max="9" width="13.140625" style="21" customWidth="1"/>
    <col min="10" max="10" width="11.28515625" style="21" customWidth="1"/>
    <col min="11" max="11" width="10.140625" style="21" customWidth="1"/>
    <col min="12" max="12" width="17.28515625" style="19" customWidth="1"/>
    <col min="13" max="13" width="20.28515625" style="21" customWidth="1"/>
    <col min="14" max="14" width="13.85546875" style="22" customWidth="1"/>
    <col min="15" max="15" width="20" style="21" customWidth="1"/>
    <col min="16" max="16" width="14.7109375" style="23" customWidth="1"/>
    <col min="17" max="17" width="44.85546875" style="21" customWidth="1"/>
    <col min="18" max="18" width="10.85546875" style="24" customWidth="1"/>
    <col min="19" max="19" width="9.5703125" style="25" customWidth="1"/>
    <col min="20" max="20" width="10.42578125" style="25" customWidth="1"/>
    <col min="21" max="22" width="10" style="25" customWidth="1"/>
    <col min="23" max="23" width="12.140625" style="25" customWidth="1"/>
    <col min="24" max="24" width="16" style="19" customWidth="1"/>
    <col min="25" max="25" width="69.7109375" style="21" customWidth="1"/>
    <col min="26" max="26" width="24.28515625" style="21" customWidth="1"/>
    <col min="27" max="27" width="26.28515625" style="21" customWidth="1"/>
    <col min="28" max="28" width="20.28515625" style="21" customWidth="1"/>
    <col min="29" max="29" width="29" style="21" customWidth="1"/>
    <col min="30" max="30" width="23.28515625" style="21" customWidth="1"/>
    <col min="31" max="31" width="20.28515625" style="26" customWidth="1"/>
    <col min="32" max="36" width="24.7109375" style="26" customWidth="1"/>
    <col min="37" max="37" width="23" style="26" bestFit="1" customWidth="1"/>
    <col min="38" max="38" width="9.140625" style="27" customWidth="1"/>
    <col min="39" max="39" width="24.85546875" style="27" customWidth="1"/>
    <col min="40" max="40" width="26.5703125" style="27" customWidth="1"/>
    <col min="41" max="42" width="26.5703125" style="27" hidden="1" customWidth="1"/>
    <col min="43" max="43" width="22.7109375" style="27" customWidth="1"/>
    <col min="44" max="44" width="10.42578125" style="27" customWidth="1"/>
    <col min="45" max="45" width="27.85546875" style="26" customWidth="1"/>
    <col min="46" max="46" width="13" style="27" customWidth="1"/>
    <col min="47" max="50" width="16" style="27" hidden="1" customWidth="1"/>
    <col min="51" max="51" width="31" style="28" customWidth="1"/>
    <col min="52" max="52" width="20.28515625" style="21" customWidth="1"/>
    <col min="53" max="53" width="28.7109375" style="21" customWidth="1"/>
    <col min="54" max="16384" width="11.42578125" style="12"/>
  </cols>
  <sheetData>
    <row r="2" spans="1:53" ht="13.5" thickBot="1" x14ac:dyDescent="0.25"/>
    <row r="3" spans="1:53" ht="16.5" thickBot="1" x14ac:dyDescent="0.3">
      <c r="B3" s="125" t="s">
        <v>0</v>
      </c>
      <c r="C3" s="336">
        <v>2022</v>
      </c>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37"/>
      <c r="AW3" s="337"/>
      <c r="AX3" s="337"/>
      <c r="AY3" s="337"/>
      <c r="AZ3" s="337"/>
      <c r="BA3" s="338"/>
    </row>
    <row r="4" spans="1:53" ht="16.5" thickBot="1" x14ac:dyDescent="0.3">
      <c r="B4" s="125" t="s">
        <v>1</v>
      </c>
      <c r="C4" s="336" t="s">
        <v>111</v>
      </c>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7"/>
      <c r="AW4" s="337"/>
      <c r="AX4" s="337"/>
      <c r="AY4" s="337"/>
      <c r="AZ4" s="337"/>
      <c r="BA4" s="338"/>
    </row>
    <row r="5" spans="1:53" x14ac:dyDescent="0.2">
      <c r="B5" s="328" t="s">
        <v>3</v>
      </c>
      <c r="C5" s="328" t="s">
        <v>4</v>
      </c>
      <c r="D5" s="328" t="s">
        <v>5</v>
      </c>
      <c r="E5" s="328" t="s">
        <v>6</v>
      </c>
      <c r="F5" s="328" t="s">
        <v>5</v>
      </c>
      <c r="G5" s="330" t="s">
        <v>7</v>
      </c>
      <c r="H5" s="328" t="s">
        <v>5</v>
      </c>
      <c r="I5" s="330" t="s">
        <v>8</v>
      </c>
      <c r="J5" s="330" t="s">
        <v>9</v>
      </c>
      <c r="K5" s="316" t="s">
        <v>10</v>
      </c>
      <c r="L5" s="316" t="s">
        <v>11</v>
      </c>
      <c r="M5" s="352" t="s">
        <v>12</v>
      </c>
      <c r="N5" s="352"/>
      <c r="O5" s="352"/>
      <c r="P5" s="352"/>
      <c r="Q5" s="332" t="s">
        <v>13</v>
      </c>
      <c r="R5" s="346" t="s">
        <v>5</v>
      </c>
      <c r="S5" s="348" t="s">
        <v>14</v>
      </c>
      <c r="T5" s="348"/>
      <c r="U5" s="348"/>
      <c r="V5" s="348"/>
      <c r="W5" s="348"/>
      <c r="X5" s="349" t="s">
        <v>15</v>
      </c>
      <c r="Y5" s="325" t="s">
        <v>16</v>
      </c>
      <c r="Z5" s="325" t="s">
        <v>17</v>
      </c>
      <c r="AA5" s="331" t="s">
        <v>18</v>
      </c>
      <c r="AB5" s="332"/>
      <c r="AC5" s="325" t="s">
        <v>19</v>
      </c>
      <c r="AD5" s="325"/>
      <c r="AE5" s="325"/>
      <c r="AF5" s="325"/>
      <c r="AG5" s="325"/>
      <c r="AH5" s="325"/>
      <c r="AI5" s="325"/>
      <c r="AJ5" s="325"/>
      <c r="AK5" s="325"/>
      <c r="AL5" s="325"/>
      <c r="AM5" s="84"/>
      <c r="AN5" s="84"/>
      <c r="AO5" s="159"/>
      <c r="AP5" s="159"/>
      <c r="AQ5" s="84"/>
      <c r="AR5" s="84"/>
      <c r="AS5" s="86"/>
      <c r="AT5" s="85"/>
      <c r="AU5" s="85"/>
      <c r="AV5" s="85"/>
      <c r="AW5" s="85"/>
      <c r="AX5" s="85"/>
      <c r="AY5" s="325" t="s">
        <v>20</v>
      </c>
      <c r="AZ5" s="325" t="s">
        <v>21</v>
      </c>
      <c r="BA5" s="325" t="s">
        <v>22</v>
      </c>
    </row>
    <row r="6" spans="1:53" ht="12.75" customHeight="1" thickBot="1" x14ac:dyDescent="0.25">
      <c r="B6" s="328"/>
      <c r="C6" s="328"/>
      <c r="D6" s="328"/>
      <c r="E6" s="328"/>
      <c r="F6" s="328"/>
      <c r="G6" s="330"/>
      <c r="H6" s="328"/>
      <c r="I6" s="330"/>
      <c r="J6" s="330"/>
      <c r="K6" s="317"/>
      <c r="L6" s="317"/>
      <c r="M6" s="340" t="s">
        <v>73</v>
      </c>
      <c r="N6" s="340" t="s">
        <v>74</v>
      </c>
      <c r="O6" s="341" t="s">
        <v>23</v>
      </c>
      <c r="P6" s="343" t="s">
        <v>24</v>
      </c>
      <c r="Q6" s="344"/>
      <c r="R6" s="346"/>
      <c r="S6" s="348"/>
      <c r="T6" s="348"/>
      <c r="U6" s="348"/>
      <c r="V6" s="348"/>
      <c r="W6" s="348"/>
      <c r="X6" s="350"/>
      <c r="Y6" s="326"/>
      <c r="Z6" s="326"/>
      <c r="AA6" s="327" t="s">
        <v>25</v>
      </c>
      <c r="AB6" s="327" t="s">
        <v>26</v>
      </c>
      <c r="AC6" s="326" t="s">
        <v>27</v>
      </c>
      <c r="AD6" s="326" t="s">
        <v>28</v>
      </c>
      <c r="AE6" s="333" t="s">
        <v>29</v>
      </c>
      <c r="AF6" s="333" t="s">
        <v>69</v>
      </c>
      <c r="AG6" s="333" t="s">
        <v>70</v>
      </c>
      <c r="AH6" s="185" t="s">
        <v>71</v>
      </c>
      <c r="AI6" s="185" t="s">
        <v>147</v>
      </c>
      <c r="AJ6" s="185" t="s">
        <v>148</v>
      </c>
      <c r="AK6" s="333" t="s">
        <v>30</v>
      </c>
      <c r="AL6" s="353" t="s">
        <v>31</v>
      </c>
      <c r="AM6" s="183" t="s">
        <v>110</v>
      </c>
      <c r="AN6" s="183" t="s">
        <v>67</v>
      </c>
      <c r="AO6" s="183" t="s">
        <v>149</v>
      </c>
      <c r="AP6" s="183" t="s">
        <v>150</v>
      </c>
      <c r="AQ6" s="183" t="s">
        <v>32</v>
      </c>
      <c r="AR6" s="183" t="s">
        <v>31</v>
      </c>
      <c r="AS6" s="185" t="s">
        <v>90</v>
      </c>
      <c r="AT6" s="183" t="s">
        <v>31</v>
      </c>
      <c r="AU6" s="185" t="s">
        <v>68</v>
      </c>
      <c r="AV6" s="185" t="s">
        <v>31</v>
      </c>
      <c r="AW6" s="185" t="s">
        <v>92</v>
      </c>
      <c r="AX6" s="185" t="s">
        <v>31</v>
      </c>
      <c r="AY6" s="326"/>
      <c r="AZ6" s="339"/>
      <c r="BA6" s="326"/>
    </row>
    <row r="7" spans="1:53" ht="34.5" customHeight="1" x14ac:dyDescent="0.2">
      <c r="B7" s="329"/>
      <c r="C7" s="329"/>
      <c r="D7" s="329"/>
      <c r="E7" s="329"/>
      <c r="F7" s="329"/>
      <c r="G7" s="316"/>
      <c r="H7" s="329"/>
      <c r="I7" s="316"/>
      <c r="J7" s="316"/>
      <c r="K7" s="317"/>
      <c r="L7" s="317"/>
      <c r="M7" s="340"/>
      <c r="N7" s="340"/>
      <c r="O7" s="342"/>
      <c r="P7" s="343"/>
      <c r="Q7" s="345"/>
      <c r="R7" s="347"/>
      <c r="S7" s="1" t="s">
        <v>33</v>
      </c>
      <c r="T7" s="1" t="s">
        <v>34</v>
      </c>
      <c r="U7" s="1" t="s">
        <v>35</v>
      </c>
      <c r="V7" s="31" t="s">
        <v>36</v>
      </c>
      <c r="W7" s="34" t="s">
        <v>66</v>
      </c>
      <c r="X7" s="351"/>
      <c r="Y7" s="327"/>
      <c r="Z7" s="327"/>
      <c r="AA7" s="325"/>
      <c r="AB7" s="325"/>
      <c r="AC7" s="335"/>
      <c r="AD7" s="327"/>
      <c r="AE7" s="334"/>
      <c r="AF7" s="334"/>
      <c r="AG7" s="334"/>
      <c r="AH7" s="186"/>
      <c r="AI7" s="186"/>
      <c r="AJ7" s="186"/>
      <c r="AK7" s="334"/>
      <c r="AL7" s="354"/>
      <c r="AM7" s="184"/>
      <c r="AN7" s="184"/>
      <c r="AO7" s="184"/>
      <c r="AP7" s="184"/>
      <c r="AQ7" s="184"/>
      <c r="AR7" s="184"/>
      <c r="AS7" s="186"/>
      <c r="AT7" s="184"/>
      <c r="AU7" s="186"/>
      <c r="AV7" s="186"/>
      <c r="AW7" s="186"/>
      <c r="AX7" s="186"/>
      <c r="AY7" s="327"/>
      <c r="AZ7" s="335"/>
      <c r="BA7" s="327"/>
    </row>
    <row r="8" spans="1:53" ht="13.5" thickBot="1" x14ac:dyDescent="0.25">
      <c r="A8" s="13" t="s">
        <v>37</v>
      </c>
      <c r="B8" s="14"/>
      <c r="C8" s="14"/>
      <c r="D8" s="14"/>
      <c r="E8" s="14"/>
      <c r="F8" s="14"/>
      <c r="G8" s="15"/>
      <c r="H8" s="16"/>
      <c r="I8" s="16"/>
      <c r="J8" s="16"/>
      <c r="K8" s="17"/>
      <c r="L8" s="17"/>
      <c r="M8" s="2"/>
      <c r="N8" s="2"/>
      <c r="O8" s="2"/>
      <c r="P8" s="3"/>
      <c r="Q8" s="4"/>
      <c r="R8" s="3"/>
      <c r="S8" s="5"/>
      <c r="T8" s="5"/>
      <c r="U8" s="5"/>
      <c r="V8" s="32"/>
      <c r="W8" s="35"/>
      <c r="X8" s="33"/>
      <c r="Y8" s="6"/>
      <c r="Z8" s="6"/>
      <c r="AA8" s="7"/>
      <c r="AB8" s="8"/>
      <c r="AC8" s="9"/>
      <c r="AD8" s="6"/>
      <c r="AE8" s="10"/>
      <c r="AF8" s="10"/>
      <c r="AG8" s="10"/>
      <c r="AH8" s="10"/>
      <c r="AI8" s="10"/>
      <c r="AJ8" s="10"/>
      <c r="AK8" s="10"/>
      <c r="AL8" s="11"/>
      <c r="AM8" s="11"/>
      <c r="AN8" s="11"/>
      <c r="AO8" s="11"/>
      <c r="AP8" s="11"/>
      <c r="AQ8" s="11"/>
      <c r="AR8" s="11"/>
      <c r="AS8" s="10"/>
      <c r="AT8" s="11"/>
      <c r="AU8" s="10"/>
      <c r="AV8" s="10"/>
      <c r="AW8" s="10"/>
      <c r="AX8" s="10"/>
      <c r="AY8" s="6"/>
      <c r="AZ8" s="9"/>
      <c r="BA8" s="6"/>
    </row>
    <row r="9" spans="1:53" s="36" customFormat="1" ht="38.25" customHeight="1" thickBot="1" x14ac:dyDescent="0.25">
      <c r="B9" s="235" t="s">
        <v>38</v>
      </c>
      <c r="C9" s="240" t="s">
        <v>39</v>
      </c>
      <c r="D9" s="246"/>
      <c r="E9" s="249" t="s">
        <v>40</v>
      </c>
      <c r="F9" s="252"/>
      <c r="G9" s="205" t="s">
        <v>41</v>
      </c>
      <c r="H9" s="205"/>
      <c r="I9" s="205" t="s">
        <v>42</v>
      </c>
      <c r="J9" s="205">
        <v>22</v>
      </c>
      <c r="K9" s="205">
        <v>22</v>
      </c>
      <c r="L9" s="205" t="s">
        <v>43</v>
      </c>
      <c r="M9" s="238">
        <v>22</v>
      </c>
      <c r="N9" s="318">
        <v>0</v>
      </c>
      <c r="O9" s="320">
        <f>(U9*R9)+(U11*R11)</f>
        <v>0</v>
      </c>
      <c r="P9" s="323">
        <f>(R9*W9)+(R11*W11)+(R10*W10)</f>
        <v>0.13</v>
      </c>
      <c r="Q9" s="100" t="s">
        <v>75</v>
      </c>
      <c r="R9" s="83">
        <v>0.4</v>
      </c>
      <c r="S9" s="98">
        <v>0.05</v>
      </c>
      <c r="T9" s="98">
        <v>0.2</v>
      </c>
      <c r="U9" s="81">
        <v>0</v>
      </c>
      <c r="V9" s="99">
        <v>0</v>
      </c>
      <c r="W9" s="167">
        <f>S9+T9+U9+V9</f>
        <v>0.25</v>
      </c>
      <c r="X9" s="106">
        <v>44926</v>
      </c>
      <c r="Y9" s="135" t="s">
        <v>158</v>
      </c>
      <c r="Z9" s="205" t="s">
        <v>103</v>
      </c>
      <c r="AA9" s="205" t="s">
        <v>44</v>
      </c>
      <c r="AB9" s="202" t="s">
        <v>72</v>
      </c>
      <c r="AC9" s="40" t="s">
        <v>78</v>
      </c>
      <c r="AD9" s="40" t="s">
        <v>79</v>
      </c>
      <c r="AE9" s="52">
        <v>70000000</v>
      </c>
      <c r="AF9" s="52"/>
      <c r="AG9" s="52"/>
      <c r="AH9" s="271">
        <f>SUM(AE9:AE11)</f>
        <v>80000000</v>
      </c>
      <c r="AI9" s="52">
        <v>70000000</v>
      </c>
      <c r="AJ9" s="52">
        <v>70000000</v>
      </c>
      <c r="AK9" s="52">
        <v>70000000</v>
      </c>
      <c r="AL9" s="199">
        <f>AK9/AH9</f>
        <v>0.875</v>
      </c>
      <c r="AM9" s="113" t="s">
        <v>135</v>
      </c>
      <c r="AN9" s="115">
        <v>70000000</v>
      </c>
      <c r="AO9" s="115">
        <v>62000000</v>
      </c>
      <c r="AP9" s="115">
        <v>0</v>
      </c>
      <c r="AQ9" s="115">
        <v>0</v>
      </c>
      <c r="AR9" s="147">
        <f t="shared" ref="AR9:AR14" si="0">AQ9/AN9</f>
        <v>0</v>
      </c>
      <c r="AS9" s="356">
        <v>0</v>
      </c>
      <c r="AT9" s="147">
        <f>AS9/AN9</f>
        <v>0</v>
      </c>
      <c r="AU9" s="279">
        <f>AS9/(AN9)</f>
        <v>0</v>
      </c>
      <c r="AV9" s="279"/>
      <c r="AW9" s="279"/>
      <c r="AX9" s="279"/>
      <c r="AY9" s="205" t="s">
        <v>2</v>
      </c>
      <c r="AZ9" s="205" t="s">
        <v>45</v>
      </c>
      <c r="BA9" s="273"/>
    </row>
    <row r="10" spans="1:53" s="36" customFormat="1" ht="36.75" customHeight="1" thickBot="1" x14ac:dyDescent="0.25">
      <c r="B10" s="236"/>
      <c r="C10" s="241"/>
      <c r="D10" s="247"/>
      <c r="E10" s="250"/>
      <c r="F10" s="253"/>
      <c r="G10" s="206"/>
      <c r="H10" s="206"/>
      <c r="I10" s="206"/>
      <c r="J10" s="206"/>
      <c r="K10" s="206"/>
      <c r="L10" s="206"/>
      <c r="M10" s="301"/>
      <c r="N10" s="319"/>
      <c r="O10" s="321"/>
      <c r="P10" s="324"/>
      <c r="Q10" s="44" t="s">
        <v>76</v>
      </c>
      <c r="R10" s="45">
        <v>0.4</v>
      </c>
      <c r="S10" s="92">
        <v>0.05</v>
      </c>
      <c r="T10" s="92">
        <v>0</v>
      </c>
      <c r="U10" s="93">
        <v>0</v>
      </c>
      <c r="V10" s="94">
        <v>0</v>
      </c>
      <c r="W10" s="46">
        <f>S10+T10+U10+V10</f>
        <v>0.05</v>
      </c>
      <c r="X10" s="106">
        <v>44926</v>
      </c>
      <c r="Y10" s="135" t="s">
        <v>112</v>
      </c>
      <c r="Z10" s="206"/>
      <c r="AA10" s="206"/>
      <c r="AB10" s="203"/>
      <c r="AC10" s="124" t="s">
        <v>86</v>
      </c>
      <c r="AD10" s="144" t="s">
        <v>80</v>
      </c>
      <c r="AE10" s="56">
        <v>10000000</v>
      </c>
      <c r="AF10" s="56"/>
      <c r="AG10" s="56"/>
      <c r="AH10" s="282"/>
      <c r="AI10" s="57"/>
      <c r="AJ10" s="57"/>
      <c r="AK10" s="56">
        <v>0</v>
      </c>
      <c r="AL10" s="200"/>
      <c r="AM10" s="112" t="s">
        <v>136</v>
      </c>
      <c r="AN10" s="114">
        <v>10000000</v>
      </c>
      <c r="AO10" s="114">
        <v>0</v>
      </c>
      <c r="AP10" s="114">
        <v>0</v>
      </c>
      <c r="AQ10" s="114">
        <v>0</v>
      </c>
      <c r="AR10" s="72">
        <f t="shared" si="0"/>
        <v>0</v>
      </c>
      <c r="AS10" s="355"/>
      <c r="AT10" s="116">
        <f>AS10/AN10</f>
        <v>0</v>
      </c>
      <c r="AU10" s="283"/>
      <c r="AV10" s="280"/>
      <c r="AW10" s="280"/>
      <c r="AX10" s="280"/>
      <c r="AY10" s="206"/>
      <c r="AZ10" s="206"/>
      <c r="BA10" s="274"/>
    </row>
    <row r="11" spans="1:53" s="36" customFormat="1" ht="36" customHeight="1" thickBot="1" x14ac:dyDescent="0.25">
      <c r="B11" s="236"/>
      <c r="C11" s="241"/>
      <c r="D11" s="247"/>
      <c r="E11" s="250"/>
      <c r="F11" s="253"/>
      <c r="G11" s="206"/>
      <c r="H11" s="206"/>
      <c r="I11" s="206"/>
      <c r="J11" s="206"/>
      <c r="K11" s="206"/>
      <c r="L11" s="206"/>
      <c r="M11" s="301"/>
      <c r="N11" s="319"/>
      <c r="O11" s="322"/>
      <c r="P11" s="324"/>
      <c r="Q11" s="126" t="s">
        <v>77</v>
      </c>
      <c r="R11" s="127">
        <v>0.2</v>
      </c>
      <c r="S11" s="128">
        <v>0.05</v>
      </c>
      <c r="T11" s="128">
        <v>0</v>
      </c>
      <c r="U11" s="129">
        <v>0</v>
      </c>
      <c r="V11" s="130">
        <v>0</v>
      </c>
      <c r="W11" s="131">
        <f t="shared" ref="W11:W16" si="1">S11+T11+U11+V11</f>
        <v>0.05</v>
      </c>
      <c r="X11" s="111">
        <v>44926</v>
      </c>
      <c r="Y11" s="135" t="s">
        <v>112</v>
      </c>
      <c r="Z11" s="206"/>
      <c r="AA11" s="206"/>
      <c r="AB11" s="204"/>
      <c r="AC11" s="132"/>
      <c r="AD11" s="137"/>
      <c r="AE11" s="133"/>
      <c r="AF11" s="133"/>
      <c r="AG11" s="133"/>
      <c r="AH11" s="282"/>
      <c r="AI11" s="157"/>
      <c r="AJ11" s="157"/>
      <c r="AK11" s="133">
        <v>0</v>
      </c>
      <c r="AL11" s="201"/>
      <c r="AM11" s="104" t="s">
        <v>47</v>
      </c>
      <c r="AN11" s="105">
        <v>0</v>
      </c>
      <c r="AO11" s="105">
        <v>0</v>
      </c>
      <c r="AP11" s="105">
        <v>0</v>
      </c>
      <c r="AQ11" s="105">
        <v>0</v>
      </c>
      <c r="AR11" s="103" t="e">
        <f>AQ11/AN11</f>
        <v>#DIV/0!</v>
      </c>
      <c r="AS11" s="134">
        <v>0</v>
      </c>
      <c r="AT11" s="109">
        <f>AS11/AH9</f>
        <v>0</v>
      </c>
      <c r="AU11" s="103" t="e">
        <f>AS11/(AN11)</f>
        <v>#DIV/0!</v>
      </c>
      <c r="AV11" s="109"/>
      <c r="AW11" s="109"/>
      <c r="AX11" s="109"/>
      <c r="AY11" s="206"/>
      <c r="AZ11" s="206"/>
      <c r="BA11" s="274"/>
    </row>
    <row r="12" spans="1:53" s="36" customFormat="1" ht="49.5" customHeight="1" thickBot="1" x14ac:dyDescent="0.25">
      <c r="B12" s="236"/>
      <c r="C12" s="241"/>
      <c r="D12" s="247"/>
      <c r="E12" s="250"/>
      <c r="F12" s="252"/>
      <c r="G12" s="205" t="s">
        <v>46</v>
      </c>
      <c r="H12" s="205"/>
      <c r="I12" s="205" t="s">
        <v>42</v>
      </c>
      <c r="J12" s="205">
        <v>7</v>
      </c>
      <c r="K12" s="205">
        <v>5</v>
      </c>
      <c r="L12" s="205" t="s">
        <v>51</v>
      </c>
      <c r="M12" s="205">
        <v>5</v>
      </c>
      <c r="N12" s="256">
        <v>0</v>
      </c>
      <c r="O12" s="259">
        <v>0</v>
      </c>
      <c r="P12" s="259">
        <f>(R12*W12)+(R13*W13)+(R14*W14)</f>
        <v>0.63</v>
      </c>
      <c r="Q12" s="43" t="s">
        <v>94</v>
      </c>
      <c r="R12" s="101">
        <v>0.1</v>
      </c>
      <c r="S12" s="95">
        <v>1</v>
      </c>
      <c r="T12" s="95">
        <v>0</v>
      </c>
      <c r="U12" s="96">
        <v>0</v>
      </c>
      <c r="V12" s="97">
        <v>0</v>
      </c>
      <c r="W12" s="46">
        <f t="shared" si="1"/>
        <v>1</v>
      </c>
      <c r="X12" s="111">
        <v>44926</v>
      </c>
      <c r="Y12" s="136" t="s">
        <v>113</v>
      </c>
      <c r="Z12" s="205" t="s">
        <v>103</v>
      </c>
      <c r="AA12" s="205" t="s">
        <v>44</v>
      </c>
      <c r="AB12" s="205" t="s">
        <v>72</v>
      </c>
      <c r="AC12" s="37" t="s">
        <v>81</v>
      </c>
      <c r="AD12" s="40" t="s">
        <v>79</v>
      </c>
      <c r="AE12" s="54">
        <v>1000000000</v>
      </c>
      <c r="AF12" s="54"/>
      <c r="AG12" s="54"/>
      <c r="AH12" s="271">
        <f>AE12+AF13+AG14</f>
        <v>1598706100</v>
      </c>
      <c r="AI12" s="52">
        <v>799862500</v>
      </c>
      <c r="AJ12" s="52">
        <v>799862500</v>
      </c>
      <c r="AK12" s="54">
        <v>799862500</v>
      </c>
      <c r="AL12" s="196">
        <f>AK12/AH12</f>
        <v>0.50031866394955271</v>
      </c>
      <c r="AM12" s="147" t="s">
        <v>132</v>
      </c>
      <c r="AN12" s="115">
        <v>39270000</v>
      </c>
      <c r="AO12" s="115">
        <v>39270000</v>
      </c>
      <c r="AP12" s="115">
        <v>39270000</v>
      </c>
      <c r="AQ12" s="148">
        <v>8925000</v>
      </c>
      <c r="AR12" s="104">
        <f>AQ12/AN12</f>
        <v>0.22727272727272727</v>
      </c>
      <c r="AS12" s="182">
        <v>19635000</v>
      </c>
      <c r="AT12" s="108">
        <f>AS12/AN12</f>
        <v>0.5</v>
      </c>
      <c r="AU12" s="102"/>
      <c r="AV12" s="108"/>
      <c r="AW12" s="108"/>
      <c r="AX12" s="108"/>
      <c r="AY12" s="205" t="s">
        <v>2</v>
      </c>
      <c r="AZ12" s="205" t="s">
        <v>45</v>
      </c>
      <c r="BA12" s="273" t="s">
        <v>146</v>
      </c>
    </row>
    <row r="13" spans="1:53" s="36" customFormat="1" ht="51.75" thickBot="1" x14ac:dyDescent="0.25">
      <c r="B13" s="236"/>
      <c r="C13" s="241"/>
      <c r="D13" s="247"/>
      <c r="E13" s="250"/>
      <c r="F13" s="253"/>
      <c r="G13" s="206"/>
      <c r="H13" s="206"/>
      <c r="I13" s="206"/>
      <c r="J13" s="206"/>
      <c r="K13" s="206"/>
      <c r="L13" s="206"/>
      <c r="M13" s="206"/>
      <c r="N13" s="257"/>
      <c r="O13" s="260"/>
      <c r="P13" s="260"/>
      <c r="Q13" s="82" t="s">
        <v>95</v>
      </c>
      <c r="R13" s="80">
        <v>0.2</v>
      </c>
      <c r="S13" s="98">
        <v>0.7</v>
      </c>
      <c r="T13" s="98">
        <v>0.2</v>
      </c>
      <c r="U13" s="81">
        <v>0</v>
      </c>
      <c r="V13" s="99">
        <v>0</v>
      </c>
      <c r="W13" s="46">
        <f t="shared" si="1"/>
        <v>0.89999999999999991</v>
      </c>
      <c r="X13" s="111">
        <v>44926</v>
      </c>
      <c r="Y13" s="135" t="s">
        <v>155</v>
      </c>
      <c r="Z13" s="206"/>
      <c r="AA13" s="206"/>
      <c r="AB13" s="206"/>
      <c r="AC13" s="44" t="s">
        <v>131</v>
      </c>
      <c r="AD13" s="145" t="s">
        <v>126</v>
      </c>
      <c r="AE13" s="56"/>
      <c r="AF13" s="56">
        <v>100000000</v>
      </c>
      <c r="AG13" s="56"/>
      <c r="AH13" s="282"/>
      <c r="AI13" s="161"/>
      <c r="AJ13" s="161"/>
      <c r="AK13" s="56">
        <v>0</v>
      </c>
      <c r="AL13" s="197"/>
      <c r="AM13" s="72" t="s">
        <v>133</v>
      </c>
      <c r="AN13" s="70">
        <v>52106032</v>
      </c>
      <c r="AO13" s="70">
        <v>52106032</v>
      </c>
      <c r="AP13" s="70">
        <v>51910872</v>
      </c>
      <c r="AQ13" s="149">
        <v>0</v>
      </c>
      <c r="AR13" s="104">
        <f t="shared" si="0"/>
        <v>0</v>
      </c>
      <c r="AS13" s="65">
        <v>0</v>
      </c>
      <c r="AT13" s="104">
        <f>AS13/AN13</f>
        <v>0</v>
      </c>
      <c r="AU13" s="104"/>
      <c r="AV13" s="104"/>
      <c r="AW13" s="104"/>
      <c r="AX13" s="104"/>
      <c r="AY13" s="206"/>
      <c r="AZ13" s="206"/>
      <c r="BA13" s="274"/>
    </row>
    <row r="14" spans="1:53" s="36" customFormat="1" ht="39" thickBot="1" x14ac:dyDescent="0.25">
      <c r="B14" s="237"/>
      <c r="C14" s="242"/>
      <c r="D14" s="248"/>
      <c r="E14" s="251"/>
      <c r="F14" s="254"/>
      <c r="G14" s="207"/>
      <c r="H14" s="207"/>
      <c r="I14" s="207"/>
      <c r="J14" s="207"/>
      <c r="K14" s="207"/>
      <c r="L14" s="207"/>
      <c r="M14" s="207"/>
      <c r="N14" s="258"/>
      <c r="O14" s="261"/>
      <c r="P14" s="261"/>
      <c r="Q14" s="43" t="s">
        <v>102</v>
      </c>
      <c r="R14" s="101">
        <v>0.7</v>
      </c>
      <c r="S14" s="95">
        <v>0.25</v>
      </c>
      <c r="T14" s="95">
        <v>0.25</v>
      </c>
      <c r="U14" s="96">
        <v>0</v>
      </c>
      <c r="V14" s="97">
        <v>0</v>
      </c>
      <c r="W14" s="46">
        <f t="shared" si="1"/>
        <v>0.5</v>
      </c>
      <c r="X14" s="107">
        <v>44926</v>
      </c>
      <c r="Y14" s="136" t="s">
        <v>157</v>
      </c>
      <c r="Z14" s="207"/>
      <c r="AA14" s="207"/>
      <c r="AB14" s="207"/>
      <c r="AC14" s="168" t="s">
        <v>156</v>
      </c>
      <c r="AD14" s="50" t="s">
        <v>127</v>
      </c>
      <c r="AE14" s="55"/>
      <c r="AF14" s="55"/>
      <c r="AG14" s="55">
        <v>498706100</v>
      </c>
      <c r="AH14" s="272"/>
      <c r="AI14" s="156"/>
      <c r="AJ14" s="156"/>
      <c r="AK14" s="55">
        <v>0</v>
      </c>
      <c r="AL14" s="198"/>
      <c r="AM14" s="72" t="s">
        <v>134</v>
      </c>
      <c r="AN14" s="68">
        <v>1507330068</v>
      </c>
      <c r="AO14" s="68">
        <v>1459436100</v>
      </c>
      <c r="AP14" s="68">
        <v>960730000</v>
      </c>
      <c r="AQ14" s="146">
        <v>0</v>
      </c>
      <c r="AR14" s="104">
        <f t="shared" si="0"/>
        <v>0</v>
      </c>
      <c r="AS14" s="146">
        <v>600965195</v>
      </c>
      <c r="AT14" s="59">
        <f>AS14/AN14</f>
        <v>0.39869515493536883</v>
      </c>
      <c r="AU14" s="110"/>
      <c r="AV14" s="110"/>
      <c r="AW14" s="110"/>
      <c r="AX14" s="110"/>
      <c r="AY14" s="207"/>
      <c r="AZ14" s="207"/>
      <c r="BA14" s="275"/>
    </row>
    <row r="15" spans="1:53" s="36" customFormat="1" ht="26.25" thickBot="1" x14ac:dyDescent="0.25">
      <c r="B15" s="235" t="s">
        <v>38</v>
      </c>
      <c r="C15" s="240" t="s">
        <v>48</v>
      </c>
      <c r="D15" s="246"/>
      <c r="E15" s="249" t="s">
        <v>49</v>
      </c>
      <c r="F15" s="252"/>
      <c r="G15" s="238" t="s">
        <v>50</v>
      </c>
      <c r="H15" s="205"/>
      <c r="I15" s="238" t="s">
        <v>42</v>
      </c>
      <c r="J15" s="238">
        <v>9</v>
      </c>
      <c r="K15" s="238">
        <v>13</v>
      </c>
      <c r="L15" s="205" t="s">
        <v>51</v>
      </c>
      <c r="M15" s="238">
        <v>1</v>
      </c>
      <c r="N15" s="286">
        <f>O15</f>
        <v>0</v>
      </c>
      <c r="O15" s="309">
        <f>(R15*U15)+(R16*U16)</f>
        <v>0</v>
      </c>
      <c r="P15" s="311">
        <f>(R15*W15)+(R16*W16)</f>
        <v>8.0000000000000016E-2</v>
      </c>
      <c r="Q15" s="37" t="s">
        <v>52</v>
      </c>
      <c r="R15" s="38">
        <v>0.4</v>
      </c>
      <c r="S15" s="89">
        <v>0</v>
      </c>
      <c r="T15" s="89">
        <v>0.2</v>
      </c>
      <c r="U15" s="90">
        <v>0</v>
      </c>
      <c r="V15" s="91">
        <v>0</v>
      </c>
      <c r="W15" s="39">
        <f t="shared" si="1"/>
        <v>0.2</v>
      </c>
      <c r="X15" s="268">
        <v>44926</v>
      </c>
      <c r="Y15" s="47" t="s">
        <v>154</v>
      </c>
      <c r="Z15" s="205" t="s">
        <v>108</v>
      </c>
      <c r="AA15" s="205" t="s">
        <v>53</v>
      </c>
      <c r="AB15" s="276">
        <v>2021768920021</v>
      </c>
      <c r="AC15" s="205" t="s">
        <v>145</v>
      </c>
      <c r="AD15" s="205" t="s">
        <v>127</v>
      </c>
      <c r="AE15" s="271"/>
      <c r="AF15" s="271"/>
      <c r="AG15" s="271">
        <v>40000000</v>
      </c>
      <c r="AH15" s="271">
        <f>AG15</f>
        <v>40000000</v>
      </c>
      <c r="AI15" s="52"/>
      <c r="AJ15" s="52"/>
      <c r="AK15" s="271">
        <v>0</v>
      </c>
      <c r="AL15" s="196">
        <f>AK15/AG15</f>
        <v>0</v>
      </c>
      <c r="AM15" s="357" t="s">
        <v>161</v>
      </c>
      <c r="AN15" s="314">
        <v>40000000</v>
      </c>
      <c r="AO15" s="314">
        <v>40000000</v>
      </c>
      <c r="AP15" s="314">
        <v>0</v>
      </c>
      <c r="AQ15" s="292">
        <v>0</v>
      </c>
      <c r="AR15" s="279">
        <f>AQ15/AN15</f>
        <v>0</v>
      </c>
      <c r="AS15" s="270">
        <v>0</v>
      </c>
      <c r="AT15" s="279">
        <f>AS15/AN15</f>
        <v>0</v>
      </c>
      <c r="AU15" s="279">
        <f>AS15/(AN15)</f>
        <v>0</v>
      </c>
      <c r="AV15" s="77"/>
      <c r="AW15" s="77"/>
      <c r="AX15" s="77"/>
      <c r="AY15" s="205" t="s">
        <v>2</v>
      </c>
      <c r="AZ15" s="205" t="s">
        <v>45</v>
      </c>
      <c r="BA15" s="273"/>
    </row>
    <row r="16" spans="1:53" s="36" customFormat="1" ht="39" thickBot="1" x14ac:dyDescent="0.25">
      <c r="B16" s="236"/>
      <c r="C16" s="241"/>
      <c r="D16" s="248"/>
      <c r="E16" s="251"/>
      <c r="F16" s="254"/>
      <c r="G16" s="239"/>
      <c r="H16" s="207"/>
      <c r="I16" s="239"/>
      <c r="J16" s="239"/>
      <c r="K16" s="239"/>
      <c r="L16" s="207"/>
      <c r="M16" s="239"/>
      <c r="N16" s="287"/>
      <c r="O16" s="310"/>
      <c r="P16" s="312"/>
      <c r="Q16" s="41" t="s">
        <v>93</v>
      </c>
      <c r="R16" s="42">
        <v>0.6</v>
      </c>
      <c r="S16" s="87">
        <v>0</v>
      </c>
      <c r="T16" s="87">
        <v>0</v>
      </c>
      <c r="U16" s="66">
        <v>0</v>
      </c>
      <c r="V16" s="88">
        <v>0</v>
      </c>
      <c r="W16" s="46">
        <f t="shared" si="1"/>
        <v>0</v>
      </c>
      <c r="X16" s="313"/>
      <c r="Y16" s="47" t="s">
        <v>114</v>
      </c>
      <c r="Z16" s="207"/>
      <c r="AA16" s="207"/>
      <c r="AB16" s="278"/>
      <c r="AC16" s="207"/>
      <c r="AD16" s="207"/>
      <c r="AE16" s="272"/>
      <c r="AF16" s="272"/>
      <c r="AG16" s="272"/>
      <c r="AH16" s="272"/>
      <c r="AI16" s="156"/>
      <c r="AJ16" s="156"/>
      <c r="AK16" s="272"/>
      <c r="AL16" s="198"/>
      <c r="AM16" s="358"/>
      <c r="AN16" s="315"/>
      <c r="AO16" s="315"/>
      <c r="AP16" s="315"/>
      <c r="AQ16" s="293"/>
      <c r="AR16" s="281"/>
      <c r="AS16" s="285"/>
      <c r="AT16" s="281"/>
      <c r="AU16" s="281"/>
      <c r="AV16" s="79"/>
      <c r="AW16" s="79"/>
      <c r="AX16" s="79"/>
      <c r="AY16" s="207"/>
      <c r="AZ16" s="207"/>
      <c r="BA16" s="275"/>
    </row>
    <row r="17" spans="2:53" s="36" customFormat="1" ht="26.25" thickBot="1" x14ac:dyDescent="0.25">
      <c r="B17" s="236"/>
      <c r="C17" s="241"/>
      <c r="D17" s="246"/>
      <c r="E17" s="249" t="s">
        <v>49</v>
      </c>
      <c r="F17" s="252"/>
      <c r="G17" s="238" t="s">
        <v>109</v>
      </c>
      <c r="H17" s="255">
        <v>0.05</v>
      </c>
      <c r="I17" s="238" t="s">
        <v>42</v>
      </c>
      <c r="J17" s="238">
        <v>0</v>
      </c>
      <c r="K17" s="238">
        <v>4</v>
      </c>
      <c r="L17" s="205" t="s">
        <v>51</v>
      </c>
      <c r="M17" s="205">
        <v>1</v>
      </c>
      <c r="N17" s="256">
        <v>0</v>
      </c>
      <c r="O17" s="308">
        <f>(R17*U17)+(R18*U18)</f>
        <v>0</v>
      </c>
      <c r="P17" s="259">
        <f>(W17*R17)+(W18*R18)</f>
        <v>0.37</v>
      </c>
      <c r="Q17" s="37" t="s">
        <v>96</v>
      </c>
      <c r="R17" s="38">
        <v>0.3</v>
      </c>
      <c r="S17" s="89">
        <v>1</v>
      </c>
      <c r="T17" s="89">
        <v>0</v>
      </c>
      <c r="U17" s="90">
        <v>0</v>
      </c>
      <c r="V17" s="91">
        <v>0</v>
      </c>
      <c r="W17" s="39">
        <f>S17+T17+U17</f>
        <v>1</v>
      </c>
      <c r="X17" s="268">
        <v>44926</v>
      </c>
      <c r="Y17" s="47" t="s">
        <v>153</v>
      </c>
      <c r="Z17" s="205" t="s">
        <v>105</v>
      </c>
      <c r="AA17" s="205" t="s">
        <v>53</v>
      </c>
      <c r="AB17" s="205" t="s">
        <v>83</v>
      </c>
      <c r="AC17" s="40" t="s">
        <v>84</v>
      </c>
      <c r="AD17" s="37" t="s">
        <v>79</v>
      </c>
      <c r="AE17" s="54">
        <v>42000000</v>
      </c>
      <c r="AF17" s="54"/>
      <c r="AG17" s="52"/>
      <c r="AH17" s="271">
        <f>SUM(AE17:AE18)</f>
        <v>52650000</v>
      </c>
      <c r="AI17" s="52">
        <v>42000000</v>
      </c>
      <c r="AJ17" s="52">
        <v>42000000</v>
      </c>
      <c r="AK17" s="52">
        <v>42000000</v>
      </c>
      <c r="AL17" s="196">
        <f>AK17/AH17</f>
        <v>0.79772079772079774</v>
      </c>
      <c r="AM17" s="151" t="s">
        <v>140</v>
      </c>
      <c r="AN17" s="63">
        <v>42000000</v>
      </c>
      <c r="AO17" s="63"/>
      <c r="AP17" s="63">
        <v>32130000</v>
      </c>
      <c r="AQ17" s="63">
        <v>8925000</v>
      </c>
      <c r="AR17" s="62">
        <f>AQ17/AN17</f>
        <v>0.21249999999999999</v>
      </c>
      <c r="AS17" s="64">
        <v>19635000</v>
      </c>
      <c r="AT17" s="62">
        <f>AS17/AN17</f>
        <v>0.46750000000000003</v>
      </c>
      <c r="AU17" s="62">
        <f>AS17/AN17</f>
        <v>0.46750000000000003</v>
      </c>
      <c r="AV17" s="77"/>
      <c r="AW17" s="77"/>
      <c r="AX17" s="77"/>
      <c r="AY17" s="205" t="s">
        <v>2</v>
      </c>
      <c r="AZ17" s="205" t="s">
        <v>45</v>
      </c>
      <c r="BA17" s="273"/>
    </row>
    <row r="18" spans="2:53" s="36" customFormat="1" ht="39" thickBot="1" x14ac:dyDescent="0.25">
      <c r="B18" s="236"/>
      <c r="C18" s="241"/>
      <c r="D18" s="248"/>
      <c r="E18" s="251"/>
      <c r="F18" s="254"/>
      <c r="G18" s="239"/>
      <c r="H18" s="207"/>
      <c r="I18" s="239"/>
      <c r="J18" s="239"/>
      <c r="K18" s="239"/>
      <c r="L18" s="207"/>
      <c r="M18" s="207"/>
      <c r="N18" s="258"/>
      <c r="O18" s="261"/>
      <c r="P18" s="261"/>
      <c r="Q18" s="41" t="s">
        <v>107</v>
      </c>
      <c r="R18" s="42">
        <v>0.7</v>
      </c>
      <c r="S18" s="87">
        <v>0.1</v>
      </c>
      <c r="T18" s="87">
        <v>0</v>
      </c>
      <c r="U18" s="66">
        <v>0</v>
      </c>
      <c r="V18" s="88">
        <v>0</v>
      </c>
      <c r="W18" s="46">
        <f t="shared" ref="W18:W29" si="2">S18+T18+U18+V18</f>
        <v>0.1</v>
      </c>
      <c r="X18" s="313"/>
      <c r="Y18" s="48" t="s">
        <v>115</v>
      </c>
      <c r="Z18" s="207"/>
      <c r="AA18" s="207"/>
      <c r="AB18" s="207"/>
      <c r="AC18" s="74" t="s">
        <v>88</v>
      </c>
      <c r="AD18" s="50" t="s">
        <v>80</v>
      </c>
      <c r="AE18" s="55">
        <v>10650000</v>
      </c>
      <c r="AF18" s="55">
        <v>0</v>
      </c>
      <c r="AG18" s="75"/>
      <c r="AH18" s="272"/>
      <c r="AI18" s="156"/>
      <c r="AJ18" s="156"/>
      <c r="AK18" s="53">
        <v>0</v>
      </c>
      <c r="AL18" s="198"/>
      <c r="AM18" s="150" t="s">
        <v>137</v>
      </c>
      <c r="AN18" s="60">
        <v>10650000</v>
      </c>
      <c r="AO18" s="60"/>
      <c r="AP18" s="60"/>
      <c r="AQ18" s="60">
        <v>0</v>
      </c>
      <c r="AR18" s="79">
        <f>AQ18/AN18</f>
        <v>0</v>
      </c>
      <c r="AS18" s="61">
        <v>0</v>
      </c>
      <c r="AT18" s="59">
        <f>AS18/AN18</f>
        <v>0</v>
      </c>
      <c r="AU18" s="59">
        <f>AS18/AN18</f>
        <v>0</v>
      </c>
      <c r="AV18" s="79"/>
      <c r="AW18" s="79"/>
      <c r="AX18" s="79"/>
      <c r="AY18" s="207"/>
      <c r="AZ18" s="207"/>
      <c r="BA18" s="275"/>
    </row>
    <row r="19" spans="2:53" s="36" customFormat="1" ht="230.25" thickBot="1" x14ac:dyDescent="0.25">
      <c r="B19" s="236"/>
      <c r="C19" s="241"/>
      <c r="D19" s="246"/>
      <c r="E19" s="249" t="s">
        <v>49</v>
      </c>
      <c r="F19" s="252"/>
      <c r="G19" s="238" t="s">
        <v>54</v>
      </c>
      <c r="H19" s="205"/>
      <c r="I19" s="238" t="s">
        <v>42</v>
      </c>
      <c r="J19" s="238">
        <v>1274</v>
      </c>
      <c r="K19" s="238">
        <v>1050</v>
      </c>
      <c r="L19" s="205" t="s">
        <v>43</v>
      </c>
      <c r="M19" s="238">
        <v>257</v>
      </c>
      <c r="N19" s="262">
        <f>O19</f>
        <v>0</v>
      </c>
      <c r="O19" s="265">
        <f>SUMPRODUCT(R19:R23*U19:U23)</f>
        <v>0</v>
      </c>
      <c r="P19" s="259">
        <f>(W19*R19)+(W20*R20)+(W21*R21)+(W22*R22)+(W23*R23)</f>
        <v>0.49500000000000005</v>
      </c>
      <c r="Q19" s="37" t="s">
        <v>97</v>
      </c>
      <c r="R19" s="38">
        <v>0.15</v>
      </c>
      <c r="S19" s="89">
        <v>0.5</v>
      </c>
      <c r="T19" s="89">
        <v>0.3</v>
      </c>
      <c r="U19" s="90">
        <v>0</v>
      </c>
      <c r="V19" s="91">
        <v>0</v>
      </c>
      <c r="W19" s="39">
        <f t="shared" si="2"/>
        <v>0.8</v>
      </c>
      <c r="X19" s="268">
        <v>44926</v>
      </c>
      <c r="Y19" s="47" t="s">
        <v>159</v>
      </c>
      <c r="Z19" s="205" t="s">
        <v>104</v>
      </c>
      <c r="AA19" s="205" t="s">
        <v>53</v>
      </c>
      <c r="AB19" s="276" t="s">
        <v>83</v>
      </c>
      <c r="AC19" s="37" t="s">
        <v>82</v>
      </c>
      <c r="AD19" s="51" t="s">
        <v>79</v>
      </c>
      <c r="AE19" s="54">
        <v>1408000000</v>
      </c>
      <c r="AF19" s="54"/>
      <c r="AG19" s="54"/>
      <c r="AH19" s="271">
        <f>SUM(AE19:AG23)</f>
        <v>2528050575</v>
      </c>
      <c r="AI19" s="52">
        <v>744000000</v>
      </c>
      <c r="AJ19" s="52">
        <v>744000000</v>
      </c>
      <c r="AK19" s="54">
        <v>744000000</v>
      </c>
      <c r="AL19" s="196">
        <f>SUM(AK19:AK20)/AH19</f>
        <v>0.49998999723334253</v>
      </c>
      <c r="AM19" s="151" t="s">
        <v>141</v>
      </c>
      <c r="AN19" s="115">
        <v>1408000000</v>
      </c>
      <c r="AO19" s="115">
        <f>348277500+509589</f>
        <v>348787089</v>
      </c>
      <c r="AP19" s="115">
        <f>1203711348+32130000</f>
        <v>1235841348</v>
      </c>
      <c r="AQ19" s="115">
        <v>270699031</v>
      </c>
      <c r="AR19" s="62">
        <f>AQ19/AN19</f>
        <v>0.19225783451704545</v>
      </c>
      <c r="AS19" s="356">
        <v>643237245</v>
      </c>
      <c r="AT19" s="147">
        <f>AS19/AN19</f>
        <v>0.45684463423295457</v>
      </c>
      <c r="AU19" s="279">
        <f>AS19/AN19</f>
        <v>0.45684463423295457</v>
      </c>
      <c r="AV19" s="77"/>
      <c r="AW19" s="77"/>
      <c r="AX19" s="77"/>
      <c r="AY19" s="205" t="s">
        <v>2</v>
      </c>
      <c r="AZ19" s="205" t="s">
        <v>45</v>
      </c>
      <c r="BA19" s="273"/>
    </row>
    <row r="20" spans="2:53" s="36" customFormat="1" ht="39" thickBot="1" x14ac:dyDescent="0.25">
      <c r="B20" s="236"/>
      <c r="C20" s="241"/>
      <c r="D20" s="247"/>
      <c r="E20" s="250"/>
      <c r="F20" s="253"/>
      <c r="G20" s="301"/>
      <c r="H20" s="206"/>
      <c r="I20" s="301"/>
      <c r="J20" s="301"/>
      <c r="K20" s="301"/>
      <c r="L20" s="206"/>
      <c r="M20" s="301"/>
      <c r="N20" s="263"/>
      <c r="O20" s="266"/>
      <c r="P20" s="260"/>
      <c r="Q20" s="44" t="s">
        <v>98</v>
      </c>
      <c r="R20" s="45">
        <v>0.15</v>
      </c>
      <c r="S20" s="92">
        <v>1</v>
      </c>
      <c r="T20" s="92">
        <v>0</v>
      </c>
      <c r="U20" s="93">
        <v>0</v>
      </c>
      <c r="V20" s="94">
        <v>0</v>
      </c>
      <c r="W20" s="39">
        <f t="shared" si="2"/>
        <v>1</v>
      </c>
      <c r="X20" s="269"/>
      <c r="Y20" s="49" t="s">
        <v>116</v>
      </c>
      <c r="Z20" s="206"/>
      <c r="AA20" s="206"/>
      <c r="AB20" s="277"/>
      <c r="AC20" s="44" t="s">
        <v>129</v>
      </c>
      <c r="AD20" s="121" t="s">
        <v>127</v>
      </c>
      <c r="AE20" s="56">
        <v>0</v>
      </c>
      <c r="AF20" s="56">
        <v>520000000</v>
      </c>
      <c r="AG20" s="119"/>
      <c r="AH20" s="282"/>
      <c r="AI20" s="57">
        <v>520000000</v>
      </c>
      <c r="AJ20" s="57">
        <v>520000000</v>
      </c>
      <c r="AK20" s="57">
        <v>520000000</v>
      </c>
      <c r="AL20" s="197"/>
      <c r="AM20" s="72" t="s">
        <v>142</v>
      </c>
      <c r="AN20" s="70">
        <v>520000000</v>
      </c>
      <c r="AO20" s="114"/>
      <c r="AP20" s="114"/>
      <c r="AQ20" s="114">
        <v>89940000</v>
      </c>
      <c r="AR20" s="179">
        <f>AQ20/AN20</f>
        <v>0.17296153846153847</v>
      </c>
      <c r="AS20" s="69">
        <f>223050000+18964499+1035501</f>
        <v>243050000</v>
      </c>
      <c r="AT20" s="72">
        <f t="shared" ref="AT20:AT21" si="3">AS20/AN20</f>
        <v>0.46740384615384617</v>
      </c>
      <c r="AU20" s="280"/>
      <c r="AV20" s="78"/>
      <c r="AW20" s="78"/>
      <c r="AX20" s="78"/>
      <c r="AY20" s="206"/>
      <c r="AZ20" s="206"/>
      <c r="BA20" s="274"/>
    </row>
    <row r="21" spans="2:53" s="36" customFormat="1" ht="39" thickBot="1" x14ac:dyDescent="0.25">
      <c r="B21" s="236"/>
      <c r="C21" s="241"/>
      <c r="D21" s="247"/>
      <c r="E21" s="250"/>
      <c r="F21" s="253"/>
      <c r="G21" s="301"/>
      <c r="H21" s="206"/>
      <c r="I21" s="301"/>
      <c r="J21" s="301"/>
      <c r="K21" s="301"/>
      <c r="L21" s="206"/>
      <c r="M21" s="301"/>
      <c r="N21" s="263"/>
      <c r="O21" s="266"/>
      <c r="P21" s="260"/>
      <c r="Q21" s="44" t="s">
        <v>99</v>
      </c>
      <c r="R21" s="45">
        <v>0.15</v>
      </c>
      <c r="S21" s="92">
        <v>1</v>
      </c>
      <c r="T21" s="92">
        <v>0</v>
      </c>
      <c r="U21" s="93">
        <v>0</v>
      </c>
      <c r="V21" s="94">
        <v>0</v>
      </c>
      <c r="W21" s="39">
        <f t="shared" si="2"/>
        <v>1</v>
      </c>
      <c r="X21" s="106">
        <v>44926</v>
      </c>
      <c r="Y21" s="49" t="s">
        <v>117</v>
      </c>
      <c r="Z21" s="206"/>
      <c r="AA21" s="206"/>
      <c r="AB21" s="277"/>
      <c r="AC21" s="117" t="s">
        <v>130</v>
      </c>
      <c r="AD21" s="120" t="s">
        <v>126</v>
      </c>
      <c r="AE21" s="119">
        <v>0</v>
      </c>
      <c r="AF21" s="119">
        <v>140050575</v>
      </c>
      <c r="AG21" s="119"/>
      <c r="AH21" s="282"/>
      <c r="AI21" s="57"/>
      <c r="AJ21" s="161"/>
      <c r="AK21" s="119">
        <v>0</v>
      </c>
      <c r="AL21" s="197"/>
      <c r="AM21" s="116" t="s">
        <v>144</v>
      </c>
      <c r="AN21" s="114">
        <v>140050575</v>
      </c>
      <c r="AO21" s="114"/>
      <c r="AP21" s="114">
        <v>72750000</v>
      </c>
      <c r="AQ21" s="114"/>
      <c r="AR21" s="116"/>
      <c r="AS21" s="355"/>
      <c r="AT21" s="116">
        <f t="shared" si="3"/>
        <v>0</v>
      </c>
      <c r="AU21" s="281"/>
      <c r="AV21" s="78"/>
      <c r="AW21" s="78"/>
      <c r="AX21" s="78"/>
      <c r="AY21" s="206"/>
      <c r="AZ21" s="206"/>
      <c r="BA21" s="274"/>
    </row>
    <row r="22" spans="2:53" s="36" customFormat="1" ht="39" thickBot="1" x14ac:dyDescent="0.25">
      <c r="B22" s="236"/>
      <c r="C22" s="241"/>
      <c r="D22" s="247"/>
      <c r="E22" s="250"/>
      <c r="F22" s="253"/>
      <c r="G22" s="301"/>
      <c r="H22" s="206"/>
      <c r="I22" s="301"/>
      <c r="J22" s="301"/>
      <c r="K22" s="301"/>
      <c r="L22" s="206"/>
      <c r="M22" s="301"/>
      <c r="N22" s="263"/>
      <c r="O22" s="266"/>
      <c r="P22" s="260"/>
      <c r="Q22" s="44" t="s">
        <v>55</v>
      </c>
      <c r="R22" s="45">
        <v>0.15</v>
      </c>
      <c r="S22" s="92">
        <v>0.375</v>
      </c>
      <c r="T22" s="92">
        <v>0.125</v>
      </c>
      <c r="U22" s="93">
        <v>0</v>
      </c>
      <c r="V22" s="94">
        <v>0</v>
      </c>
      <c r="W22" s="39">
        <f t="shared" si="2"/>
        <v>0.5</v>
      </c>
      <c r="X22" s="106">
        <v>44926</v>
      </c>
      <c r="Y22" s="49" t="s">
        <v>151</v>
      </c>
      <c r="Z22" s="206"/>
      <c r="AA22" s="206"/>
      <c r="AB22" s="277"/>
      <c r="AC22" s="44" t="s">
        <v>87</v>
      </c>
      <c r="AD22" s="121" t="s">
        <v>80</v>
      </c>
      <c r="AE22" s="56">
        <v>80000000</v>
      </c>
      <c r="AF22" s="56"/>
      <c r="AG22" s="57"/>
      <c r="AH22" s="282"/>
      <c r="AI22" s="57"/>
      <c r="AJ22" s="57"/>
      <c r="AK22" s="56">
        <v>0</v>
      </c>
      <c r="AL22" s="197"/>
      <c r="AM22" s="116" t="s">
        <v>138</v>
      </c>
      <c r="AN22" s="65">
        <v>80000000</v>
      </c>
      <c r="AO22" s="65"/>
      <c r="AP22" s="65"/>
      <c r="AQ22" s="70">
        <v>0</v>
      </c>
      <c r="AR22" s="72">
        <f>AQ22/AN22</f>
        <v>0</v>
      </c>
      <c r="AS22" s="69"/>
      <c r="AT22" s="73">
        <f>AS22/AN22</f>
        <v>0</v>
      </c>
      <c r="AU22" s="104">
        <f>AS22/AN22</f>
        <v>0</v>
      </c>
      <c r="AV22" s="104"/>
      <c r="AW22" s="104"/>
      <c r="AX22" s="104"/>
      <c r="AY22" s="206"/>
      <c r="AZ22" s="206"/>
      <c r="BA22" s="274"/>
    </row>
    <row r="23" spans="2:53" s="36" customFormat="1" ht="26.25" thickBot="1" x14ac:dyDescent="0.25">
      <c r="B23" s="237"/>
      <c r="C23" s="242"/>
      <c r="D23" s="248"/>
      <c r="E23" s="251"/>
      <c r="F23" s="254"/>
      <c r="G23" s="239"/>
      <c r="H23" s="207"/>
      <c r="I23" s="239"/>
      <c r="J23" s="239"/>
      <c r="K23" s="239"/>
      <c r="L23" s="207"/>
      <c r="M23" s="239"/>
      <c r="N23" s="264"/>
      <c r="O23" s="267"/>
      <c r="P23" s="260"/>
      <c r="Q23" s="41" t="s">
        <v>56</v>
      </c>
      <c r="R23" s="42">
        <v>0.4</v>
      </c>
      <c r="S23" s="87">
        <v>0</v>
      </c>
      <c r="T23" s="87">
        <v>0</v>
      </c>
      <c r="U23" s="66">
        <v>0</v>
      </c>
      <c r="V23" s="88">
        <v>0</v>
      </c>
      <c r="W23" s="46">
        <f t="shared" si="2"/>
        <v>0</v>
      </c>
      <c r="X23" s="107">
        <v>44926</v>
      </c>
      <c r="Y23" s="48" t="s">
        <v>160</v>
      </c>
      <c r="Z23" s="207"/>
      <c r="AA23" s="207"/>
      <c r="AB23" s="278"/>
      <c r="AC23" s="372" t="s">
        <v>129</v>
      </c>
      <c r="AD23" s="118" t="s">
        <v>127</v>
      </c>
      <c r="AE23" s="55">
        <v>0</v>
      </c>
      <c r="AF23" s="55"/>
      <c r="AG23" s="75">
        <v>380000000</v>
      </c>
      <c r="AH23" s="272"/>
      <c r="AI23" s="156"/>
      <c r="AJ23" s="156"/>
      <c r="AK23" s="55">
        <v>0</v>
      </c>
      <c r="AL23" s="198"/>
      <c r="AM23" s="71" t="s">
        <v>162</v>
      </c>
      <c r="AN23" s="76">
        <v>380000000</v>
      </c>
      <c r="AO23" s="158">
        <v>380000000</v>
      </c>
      <c r="AP23" s="158"/>
      <c r="AQ23" s="68"/>
      <c r="AR23" s="71">
        <f>AQ23/AN23</f>
        <v>0</v>
      </c>
      <c r="AS23" s="67">
        <v>0</v>
      </c>
      <c r="AT23" s="59">
        <f>AS23/AN23</f>
        <v>0</v>
      </c>
      <c r="AU23" s="59">
        <f>AS23/AN23</f>
        <v>0</v>
      </c>
      <c r="AV23" s="79"/>
      <c r="AW23" s="79"/>
      <c r="AX23" s="79"/>
      <c r="AY23" s="207"/>
      <c r="AZ23" s="207"/>
      <c r="BA23" s="275"/>
    </row>
    <row r="24" spans="2:53" s="36" customFormat="1" ht="39" customHeight="1" thickBot="1" x14ac:dyDescent="0.25">
      <c r="B24" s="188" t="s">
        <v>57</v>
      </c>
      <c r="C24" s="223" t="s">
        <v>58</v>
      </c>
      <c r="D24" s="220"/>
      <c r="E24" s="214" t="s">
        <v>59</v>
      </c>
      <c r="F24" s="217"/>
      <c r="G24" s="211" t="s">
        <v>60</v>
      </c>
      <c r="H24" s="214"/>
      <c r="I24" s="211" t="s">
        <v>42</v>
      </c>
      <c r="J24" s="211">
        <v>4185</v>
      </c>
      <c r="K24" s="208">
        <v>2180</v>
      </c>
      <c r="L24" s="214" t="s">
        <v>43</v>
      </c>
      <c r="M24" s="214">
        <v>600</v>
      </c>
      <c r="N24" s="243">
        <f>O24</f>
        <v>0</v>
      </c>
      <c r="O24" s="296">
        <f>(R24*U24)+(R25*U25)+(R26*U26)</f>
        <v>0</v>
      </c>
      <c r="P24" s="234">
        <f>(W24*R24)+(W25*R25)+(W26*R26)</f>
        <v>0.66449999999999998</v>
      </c>
      <c r="Q24" s="37" t="s">
        <v>61</v>
      </c>
      <c r="R24" s="38">
        <v>0.25</v>
      </c>
      <c r="S24" s="89">
        <v>0.25</v>
      </c>
      <c r="T24" s="89">
        <v>0</v>
      </c>
      <c r="U24" s="90">
        <v>0</v>
      </c>
      <c r="V24" s="91">
        <v>0</v>
      </c>
      <c r="W24" s="39">
        <f t="shared" si="2"/>
        <v>0.25</v>
      </c>
      <c r="X24" s="153">
        <v>44926</v>
      </c>
      <c r="Y24" s="47" t="s">
        <v>118</v>
      </c>
      <c r="Z24" s="205" t="s">
        <v>104</v>
      </c>
      <c r="AA24" s="205" t="s">
        <v>62</v>
      </c>
      <c r="AB24" s="371" t="s">
        <v>91</v>
      </c>
      <c r="AC24" s="144" t="s">
        <v>85</v>
      </c>
      <c r="AD24" s="51" t="s">
        <v>79</v>
      </c>
      <c r="AE24" s="58">
        <v>180000000</v>
      </c>
      <c r="AF24" s="58"/>
      <c r="AG24" s="58"/>
      <c r="AH24" s="193">
        <f>SUM(AE24:AF27)</f>
        <v>272137500</v>
      </c>
      <c r="AI24" s="162">
        <v>180000000</v>
      </c>
      <c r="AJ24" s="162">
        <v>180000000</v>
      </c>
      <c r="AK24" s="54">
        <v>180000000</v>
      </c>
      <c r="AL24" s="196">
        <f>SUM(AK24:AK27)/AH24</f>
        <v>0.66928482844150472</v>
      </c>
      <c r="AM24" s="147" t="s">
        <v>143</v>
      </c>
      <c r="AN24" s="115">
        <v>180000000</v>
      </c>
      <c r="AO24" s="115">
        <v>180000000</v>
      </c>
      <c r="AP24" s="115">
        <v>145887500</v>
      </c>
      <c r="AQ24" s="115">
        <v>36250000</v>
      </c>
      <c r="AR24" s="147">
        <f>AQ24/AN24</f>
        <v>0.2013888888888889</v>
      </c>
      <c r="AS24" s="356">
        <v>90625000</v>
      </c>
      <c r="AT24" s="147">
        <f>AS24/AN24</f>
        <v>0.50347222222222221</v>
      </c>
      <c r="AU24" s="279">
        <f>AS24/AN24</f>
        <v>0.50347222222222221</v>
      </c>
      <c r="AV24" s="77"/>
      <c r="AW24" s="77"/>
      <c r="AX24" s="77"/>
      <c r="AY24" s="205" t="s">
        <v>2</v>
      </c>
      <c r="AZ24" s="205" t="s">
        <v>45</v>
      </c>
      <c r="BA24" s="273"/>
    </row>
    <row r="25" spans="2:53" s="36" customFormat="1" ht="51.75" thickBot="1" x14ac:dyDescent="0.25">
      <c r="B25" s="189"/>
      <c r="C25" s="224"/>
      <c r="D25" s="221"/>
      <c r="E25" s="215"/>
      <c r="F25" s="218"/>
      <c r="G25" s="212"/>
      <c r="H25" s="215"/>
      <c r="I25" s="212"/>
      <c r="J25" s="212"/>
      <c r="K25" s="209"/>
      <c r="L25" s="215"/>
      <c r="M25" s="215"/>
      <c r="N25" s="244"/>
      <c r="O25" s="297"/>
      <c r="P25" s="234"/>
      <c r="Q25" s="44" t="s">
        <v>100</v>
      </c>
      <c r="R25" s="45">
        <v>0.35</v>
      </c>
      <c r="S25" s="92">
        <v>1</v>
      </c>
      <c r="T25" s="92">
        <v>0</v>
      </c>
      <c r="U25" s="93">
        <v>0</v>
      </c>
      <c r="V25" s="94">
        <v>0</v>
      </c>
      <c r="W25" s="39">
        <f t="shared" si="2"/>
        <v>1</v>
      </c>
      <c r="X25" s="174">
        <v>44926</v>
      </c>
      <c r="Y25" s="49" t="s">
        <v>119</v>
      </c>
      <c r="Z25" s="206"/>
      <c r="AA25" s="206"/>
      <c r="AB25" s="373"/>
      <c r="AC25" s="44" t="s">
        <v>89</v>
      </c>
      <c r="AD25" s="121" t="s">
        <v>80</v>
      </c>
      <c r="AE25" s="123">
        <v>20000000</v>
      </c>
      <c r="AF25" s="123">
        <v>0</v>
      </c>
      <c r="AG25" s="123"/>
      <c r="AH25" s="194"/>
      <c r="AI25" s="163">
        <v>0</v>
      </c>
      <c r="AJ25" s="163">
        <v>0</v>
      </c>
      <c r="AK25" s="56">
        <v>0</v>
      </c>
      <c r="AL25" s="197"/>
      <c r="AM25" s="116" t="s">
        <v>139</v>
      </c>
      <c r="AN25" s="70">
        <v>20000000</v>
      </c>
      <c r="AO25" s="70"/>
      <c r="AP25" s="70">
        <v>19175000</v>
      </c>
      <c r="AQ25" s="70">
        <v>0</v>
      </c>
      <c r="AR25" s="72">
        <f>AQ25/AN25</f>
        <v>0</v>
      </c>
      <c r="AS25" s="69">
        <v>9000000</v>
      </c>
      <c r="AT25" s="72">
        <f>AS25/AN25</f>
        <v>0.45</v>
      </c>
      <c r="AU25" s="280"/>
      <c r="AV25" s="78"/>
      <c r="AW25" s="78"/>
      <c r="AX25" s="78"/>
      <c r="AY25" s="206"/>
      <c r="AZ25" s="206"/>
      <c r="BA25" s="274"/>
    </row>
    <row r="26" spans="2:53" s="36" customFormat="1" ht="39" customHeight="1" thickBot="1" x14ac:dyDescent="0.25">
      <c r="B26" s="189"/>
      <c r="C26" s="224"/>
      <c r="D26" s="221"/>
      <c r="E26" s="215"/>
      <c r="F26" s="218"/>
      <c r="G26" s="212"/>
      <c r="H26" s="215"/>
      <c r="I26" s="212"/>
      <c r="J26" s="212"/>
      <c r="K26" s="209"/>
      <c r="L26" s="215"/>
      <c r="M26" s="215"/>
      <c r="N26" s="244"/>
      <c r="O26" s="297"/>
      <c r="P26" s="234"/>
      <c r="Q26" s="288" t="s">
        <v>101</v>
      </c>
      <c r="R26" s="290">
        <v>0.4</v>
      </c>
      <c r="S26" s="226">
        <v>0</v>
      </c>
      <c r="T26" s="226">
        <v>0.63</v>
      </c>
      <c r="U26" s="228">
        <v>0</v>
      </c>
      <c r="V26" s="230">
        <v>0</v>
      </c>
      <c r="W26" s="232">
        <f t="shared" si="2"/>
        <v>0.63</v>
      </c>
      <c r="X26" s="191">
        <v>44926</v>
      </c>
      <c r="Y26" s="364" t="s">
        <v>152</v>
      </c>
      <c r="Z26" s="206"/>
      <c r="AA26" s="206"/>
      <c r="AB26" s="373"/>
      <c r="AC26" s="44" t="s">
        <v>125</v>
      </c>
      <c r="AD26" s="121" t="s">
        <v>126</v>
      </c>
      <c r="AE26" s="123">
        <v>0</v>
      </c>
      <c r="AF26" s="123">
        <v>70000000</v>
      </c>
      <c r="AG26" s="123"/>
      <c r="AH26" s="194"/>
      <c r="AI26" s="163">
        <v>0</v>
      </c>
      <c r="AJ26" s="163">
        <v>0</v>
      </c>
      <c r="AK26" s="56">
        <v>0</v>
      </c>
      <c r="AL26" s="197"/>
      <c r="AM26" s="116" t="s">
        <v>138</v>
      </c>
      <c r="AN26" s="70">
        <v>70000000</v>
      </c>
      <c r="AO26" s="70"/>
      <c r="AP26" s="70"/>
      <c r="AQ26" s="70">
        <v>0</v>
      </c>
      <c r="AR26" s="72">
        <f>AQ26/AF26</f>
        <v>0</v>
      </c>
      <c r="AS26" s="69"/>
      <c r="AT26" s="72"/>
      <c r="AU26" s="281"/>
      <c r="AV26" s="79"/>
      <c r="AW26" s="79"/>
      <c r="AX26" s="79"/>
      <c r="AY26" s="207"/>
      <c r="AZ26" s="207"/>
      <c r="BA26" s="275"/>
    </row>
    <row r="27" spans="2:53" s="36" customFormat="1" ht="26.25" thickBot="1" x14ac:dyDescent="0.25">
      <c r="B27" s="189"/>
      <c r="C27" s="224"/>
      <c r="D27" s="222"/>
      <c r="E27" s="216"/>
      <c r="F27" s="219"/>
      <c r="G27" s="213"/>
      <c r="H27" s="216"/>
      <c r="I27" s="213"/>
      <c r="J27" s="213"/>
      <c r="K27" s="210"/>
      <c r="L27" s="216"/>
      <c r="M27" s="216"/>
      <c r="N27" s="245"/>
      <c r="O27" s="298"/>
      <c r="P27" s="234"/>
      <c r="Q27" s="289"/>
      <c r="R27" s="291"/>
      <c r="S27" s="227"/>
      <c r="T27" s="227"/>
      <c r="U27" s="229"/>
      <c r="V27" s="231"/>
      <c r="W27" s="233"/>
      <c r="X27" s="192"/>
      <c r="Y27" s="365"/>
      <c r="Z27" s="207"/>
      <c r="AA27" s="207"/>
      <c r="AB27" s="374"/>
      <c r="AC27" s="44" t="s">
        <v>128</v>
      </c>
      <c r="AD27" s="118" t="s">
        <v>127</v>
      </c>
      <c r="AE27" s="122">
        <v>0</v>
      </c>
      <c r="AF27" s="122">
        <v>2137500</v>
      </c>
      <c r="AG27" s="122"/>
      <c r="AH27" s="195"/>
      <c r="AI27" s="155">
        <v>2137500</v>
      </c>
      <c r="AJ27" s="155">
        <v>2137500</v>
      </c>
      <c r="AK27" s="140">
        <v>2137500</v>
      </c>
      <c r="AL27" s="198"/>
      <c r="AM27" s="141" t="s">
        <v>143</v>
      </c>
      <c r="AN27" s="142">
        <v>2137500</v>
      </c>
      <c r="AO27" s="158">
        <v>2137500</v>
      </c>
      <c r="AP27" s="158"/>
      <c r="AQ27" s="142">
        <v>0</v>
      </c>
      <c r="AR27" s="141"/>
      <c r="AS27" s="143"/>
      <c r="AT27" s="141"/>
      <c r="AU27" s="141"/>
      <c r="AV27" s="141"/>
      <c r="AW27" s="141"/>
      <c r="AX27" s="141"/>
      <c r="AY27" s="138"/>
      <c r="AZ27" s="138"/>
      <c r="BA27" s="139"/>
    </row>
    <row r="28" spans="2:53" s="36" customFormat="1" ht="51.75" thickBot="1" x14ac:dyDescent="0.25">
      <c r="B28" s="189"/>
      <c r="C28" s="224"/>
      <c r="D28" s="217"/>
      <c r="E28" s="214" t="s">
        <v>59</v>
      </c>
      <c r="F28" s="217"/>
      <c r="G28" s="211" t="s">
        <v>63</v>
      </c>
      <c r="H28" s="214"/>
      <c r="I28" s="211" t="s">
        <v>42</v>
      </c>
      <c r="J28" s="211">
        <v>0</v>
      </c>
      <c r="K28" s="211">
        <v>1</v>
      </c>
      <c r="L28" s="214" t="s">
        <v>51</v>
      </c>
      <c r="M28" s="302">
        <v>0.25</v>
      </c>
      <c r="N28" s="304">
        <f>O28</f>
        <v>0</v>
      </c>
      <c r="O28" s="306">
        <f>R28*U28</f>
        <v>0</v>
      </c>
      <c r="P28" s="294">
        <f>(W28*R28)+(W29*R29)</f>
        <v>0.90999999999999992</v>
      </c>
      <c r="Q28" s="100" t="s">
        <v>123</v>
      </c>
      <c r="R28" s="83">
        <v>0.7</v>
      </c>
      <c r="S28" s="98">
        <v>1</v>
      </c>
      <c r="T28" s="98">
        <v>0</v>
      </c>
      <c r="U28" s="81">
        <v>0</v>
      </c>
      <c r="V28" s="99">
        <v>0</v>
      </c>
      <c r="W28" s="167">
        <f t="shared" si="2"/>
        <v>1</v>
      </c>
      <c r="X28" s="165">
        <v>44926</v>
      </c>
      <c r="Y28" s="49" t="s">
        <v>121</v>
      </c>
      <c r="Z28" s="18" t="s">
        <v>106</v>
      </c>
      <c r="AA28" s="205" t="s">
        <v>64</v>
      </c>
      <c r="AB28" s="249" t="s">
        <v>47</v>
      </c>
      <c r="AC28" s="144" t="s">
        <v>47</v>
      </c>
      <c r="AD28" s="176" t="s">
        <v>65</v>
      </c>
      <c r="AE28" s="177">
        <v>0</v>
      </c>
      <c r="AF28" s="177">
        <v>0</v>
      </c>
      <c r="AG28" s="177"/>
      <c r="AH28" s="177">
        <f>AE28</f>
        <v>0</v>
      </c>
      <c r="AI28" s="177"/>
      <c r="AJ28" s="177"/>
      <c r="AK28" s="177">
        <v>0</v>
      </c>
      <c r="AL28" s="180" t="e">
        <f>AK28/AE28</f>
        <v>#DIV/0!</v>
      </c>
      <c r="AM28" s="178"/>
      <c r="AN28" s="182">
        <v>0</v>
      </c>
      <c r="AO28" s="182"/>
      <c r="AP28" s="182"/>
      <c r="AQ28" s="182">
        <v>0</v>
      </c>
      <c r="AR28" s="366" t="e">
        <f>AQ28/AF28</f>
        <v>#DIV/0!</v>
      </c>
      <c r="AS28" s="181">
        <v>0</v>
      </c>
      <c r="AT28" s="366" t="e">
        <f>AS28/AF28</f>
        <v>#DIV/0!</v>
      </c>
      <c r="AU28" s="181">
        <v>0</v>
      </c>
      <c r="AV28" s="181"/>
      <c r="AW28" s="181"/>
      <c r="AX28" s="181"/>
      <c r="AY28" s="176" t="s">
        <v>2</v>
      </c>
      <c r="AZ28" s="176" t="s">
        <v>45</v>
      </c>
      <c r="BA28" s="367" t="s">
        <v>120</v>
      </c>
    </row>
    <row r="29" spans="2:53" ht="64.5" thickBot="1" x14ac:dyDescent="0.25">
      <c r="B29" s="190"/>
      <c r="C29" s="225"/>
      <c r="D29" s="219"/>
      <c r="E29" s="216"/>
      <c r="F29" s="219"/>
      <c r="G29" s="213"/>
      <c r="H29" s="216"/>
      <c r="I29" s="213"/>
      <c r="J29" s="213"/>
      <c r="K29" s="213"/>
      <c r="L29" s="216"/>
      <c r="M29" s="303"/>
      <c r="N29" s="305"/>
      <c r="O29" s="307"/>
      <c r="P29" s="295"/>
      <c r="Q29" s="170" t="s">
        <v>122</v>
      </c>
      <c r="R29" s="171">
        <v>0.3</v>
      </c>
      <c r="S29" s="172">
        <v>0.25</v>
      </c>
      <c r="T29" s="172">
        <v>0.45</v>
      </c>
      <c r="U29" s="172">
        <v>0</v>
      </c>
      <c r="V29" s="173">
        <v>0</v>
      </c>
      <c r="W29" s="175">
        <f t="shared" si="2"/>
        <v>0.7</v>
      </c>
      <c r="X29" s="166">
        <v>44926</v>
      </c>
      <c r="Y29" s="164" t="s">
        <v>165</v>
      </c>
      <c r="Z29" s="160" t="s">
        <v>124</v>
      </c>
      <c r="AA29" s="207"/>
      <c r="AB29" s="251"/>
      <c r="AC29" s="368"/>
      <c r="AD29" s="368"/>
      <c r="AE29" s="377"/>
      <c r="AF29" s="377"/>
      <c r="AG29" s="377"/>
      <c r="AH29" s="377"/>
      <c r="AI29" s="377"/>
      <c r="AJ29" s="377"/>
      <c r="AK29" s="377"/>
      <c r="AL29" s="378"/>
      <c r="AM29" s="375"/>
      <c r="AN29" s="375"/>
      <c r="AO29" s="375"/>
      <c r="AP29" s="375"/>
      <c r="AQ29" s="375"/>
      <c r="AR29" s="375"/>
      <c r="AS29" s="376"/>
      <c r="AT29" s="375"/>
      <c r="AU29" s="369"/>
      <c r="AV29" s="369"/>
      <c r="AW29" s="369"/>
      <c r="AX29" s="369"/>
      <c r="AY29" s="370"/>
      <c r="AZ29" s="368"/>
      <c r="BA29" s="368"/>
    </row>
    <row r="30" spans="2:53" ht="21" customHeight="1" x14ac:dyDescent="0.2">
      <c r="O30" s="29">
        <f>AVERAGE(O9:O28)</f>
        <v>0</v>
      </c>
      <c r="P30" s="29">
        <f>AVERAGE(P9:P28)</f>
        <v>0.46849999999999997</v>
      </c>
    </row>
    <row r="31" spans="2:53" ht="13.5" thickBot="1" x14ac:dyDescent="0.25"/>
    <row r="32" spans="2:53" ht="18.75" thickBot="1" x14ac:dyDescent="0.25">
      <c r="AE32" s="26">
        <f>SUM(AE9:AE28)</f>
        <v>2820650000</v>
      </c>
      <c r="AF32" s="284">
        <f>SUM(AF9:AF28,AG25,AG23,AG14:AG18,AG9:AG13)</f>
        <v>1750894175</v>
      </c>
      <c r="AG32" s="284"/>
      <c r="AH32" s="152">
        <f>SUM(AH9:AH28)</f>
        <v>4571544175</v>
      </c>
      <c r="AI32" s="152">
        <f>SUM(AI9:AI28)</f>
        <v>2358000000</v>
      </c>
      <c r="AJ32" s="154">
        <f>SUM(AJ9:AJ28)</f>
        <v>2358000000</v>
      </c>
      <c r="AK32" s="154">
        <f>SUM(AK9:AK28)</f>
        <v>2358000000</v>
      </c>
      <c r="AL32" s="169">
        <f>AVERAGE(AL9:AL27)</f>
        <v>0.55705238122419953</v>
      </c>
      <c r="AM32" s="26"/>
      <c r="AN32" s="154">
        <f>SUM(AN9:AN28)</f>
        <v>4571544175</v>
      </c>
      <c r="AO32" s="154">
        <f>SUM(AO9:AO28)</f>
        <v>2563736721</v>
      </c>
      <c r="AP32" s="154">
        <f>SUM(AP9:AP28)</f>
        <v>2557694720</v>
      </c>
      <c r="AQ32" s="154">
        <f>SUM(AQ9:AQ28)</f>
        <v>414739031</v>
      </c>
      <c r="AR32" s="26"/>
      <c r="AS32" s="154">
        <f>SUM(AS9:AS28)</f>
        <v>1626147440</v>
      </c>
      <c r="AU32" s="25" t="e">
        <f>AVERAGE(AU9:AU28)</f>
        <v>#DIV/0!</v>
      </c>
      <c r="AV32" s="25"/>
      <c r="AW32" s="25"/>
      <c r="AX32" s="25"/>
    </row>
    <row r="33" spans="15:45" ht="21" thickBot="1" x14ac:dyDescent="0.25">
      <c r="AE33" s="187">
        <f>SUM(AE32:AG32)</f>
        <v>4571544175</v>
      </c>
      <c r="AF33" s="187"/>
      <c r="AG33" s="187"/>
      <c r="AK33" s="27"/>
      <c r="AN33" s="363" t="s">
        <v>163</v>
      </c>
      <c r="AO33" s="359"/>
      <c r="AP33" s="359"/>
      <c r="AQ33" s="362">
        <f>AQ32/AN32</f>
        <v>9.0721868831115479E-2</v>
      </c>
      <c r="AR33" s="360"/>
      <c r="AS33" s="361"/>
    </row>
    <row r="34" spans="15:45" ht="18.75" thickBot="1" x14ac:dyDescent="0.25">
      <c r="O34" s="30"/>
      <c r="P34" s="300"/>
      <c r="Q34" s="299"/>
      <c r="AN34" s="363" t="s">
        <v>164</v>
      </c>
      <c r="AO34" s="359"/>
      <c r="AP34" s="359"/>
      <c r="AQ34" s="362">
        <f>AS32/AN32</f>
        <v>0.35571075718632861</v>
      </c>
      <c r="AR34" s="360"/>
      <c r="AS34" s="361"/>
    </row>
    <row r="35" spans="15:45" x14ac:dyDescent="0.2">
      <c r="O35" s="30"/>
      <c r="P35" s="300"/>
      <c r="Q35" s="300"/>
    </row>
    <row r="36" spans="15:45" x14ac:dyDescent="0.2">
      <c r="O36" s="30"/>
      <c r="P36" s="300"/>
      <c r="Q36" s="300"/>
    </row>
    <row r="37" spans="15:45" x14ac:dyDescent="0.2">
      <c r="O37" s="30"/>
      <c r="P37" s="300"/>
      <c r="Q37" s="30"/>
    </row>
    <row r="38" spans="15:45" x14ac:dyDescent="0.2">
      <c r="O38" s="30"/>
      <c r="P38" s="300"/>
      <c r="Q38" s="30"/>
    </row>
  </sheetData>
  <sheetProtection formatCells="0" formatColumns="0" formatRows="0" insertColumns="0" insertRows="0" insertHyperlinks="0" deleteColumns="0" deleteRows="0" sort="0" autoFilter="0" pivotTables="0"/>
  <mergeCells count="237">
    <mergeCell ref="AQ34:AS34"/>
    <mergeCell ref="C4:BA4"/>
    <mergeCell ref="C3:BA3"/>
    <mergeCell ref="AZ5:AZ7"/>
    <mergeCell ref="BA5:BA7"/>
    <mergeCell ref="M6:M7"/>
    <mergeCell ref="N6:N7"/>
    <mergeCell ref="O6:O7"/>
    <mergeCell ref="P6:P7"/>
    <mergeCell ref="AA6:AA7"/>
    <mergeCell ref="Q5:Q7"/>
    <mergeCell ref="R5:R7"/>
    <mergeCell ref="S5:W6"/>
    <mergeCell ref="X5:X7"/>
    <mergeCell ref="Y5:Y7"/>
    <mergeCell ref="Z5:Z7"/>
    <mergeCell ref="M5:P5"/>
    <mergeCell ref="AL6:AL7"/>
    <mergeCell ref="AQ6:AQ7"/>
    <mergeCell ref="AR6:AR7"/>
    <mergeCell ref="AS6:AS7"/>
    <mergeCell ref="AT6:AT7"/>
    <mergeCell ref="AF6:AF7"/>
    <mergeCell ref="AG6:AG7"/>
    <mergeCell ref="AM6:AM7"/>
    <mergeCell ref="AU6:AU7"/>
    <mergeCell ref="AY5:AY7"/>
    <mergeCell ref="B5:B7"/>
    <mergeCell ref="C5:C7"/>
    <mergeCell ref="D5:D7"/>
    <mergeCell ref="E5:E7"/>
    <mergeCell ref="F5:F7"/>
    <mergeCell ref="G5:G7"/>
    <mergeCell ref="AA5:AB5"/>
    <mergeCell ref="AC5:AL5"/>
    <mergeCell ref="AN6:AN7"/>
    <mergeCell ref="AH6:AH7"/>
    <mergeCell ref="AK6:AK7"/>
    <mergeCell ref="AV6:AV7"/>
    <mergeCell ref="AW6:AW7"/>
    <mergeCell ref="AX6:AX7"/>
    <mergeCell ref="AB6:AB7"/>
    <mergeCell ref="AC6:AC7"/>
    <mergeCell ref="AD6:AD7"/>
    <mergeCell ref="AE6:AE7"/>
    <mergeCell ref="H5:H7"/>
    <mergeCell ref="I5:I7"/>
    <mergeCell ref="J5:J7"/>
    <mergeCell ref="K5:K7"/>
    <mergeCell ref="L5:L7"/>
    <mergeCell ref="BA9:BA11"/>
    <mergeCell ref="D15:D16"/>
    <mergeCell ref="E15:E16"/>
    <mergeCell ref="F15:F16"/>
    <mergeCell ref="G15:G16"/>
    <mergeCell ref="H15:H16"/>
    <mergeCell ref="M9:M11"/>
    <mergeCell ref="N9:N11"/>
    <mergeCell ref="O9:O11"/>
    <mergeCell ref="P9:P11"/>
    <mergeCell ref="Z9:Z11"/>
    <mergeCell ref="AA9:AA11"/>
    <mergeCell ref="G9:G11"/>
    <mergeCell ref="H9:H11"/>
    <mergeCell ref="I9:I11"/>
    <mergeCell ref="J9:J11"/>
    <mergeCell ref="K9:K11"/>
    <mergeCell ref="L9:L11"/>
    <mergeCell ref="AZ9:AZ11"/>
    <mergeCell ref="F9:F11"/>
    <mergeCell ref="I12:I14"/>
    <mergeCell ref="J12:J14"/>
    <mergeCell ref="K12:K14"/>
    <mergeCell ref="AH9:AH11"/>
    <mergeCell ref="AH15:AH16"/>
    <mergeCell ref="AL12:AL14"/>
    <mergeCell ref="AV9:AV10"/>
    <mergeCell ref="AW9:AW10"/>
    <mergeCell ref="AX9:AX10"/>
    <mergeCell ref="Z12:Z14"/>
    <mergeCell ref="AH12:AH14"/>
    <mergeCell ref="AU9:AU10"/>
    <mergeCell ref="AN15:AN16"/>
    <mergeCell ref="AM15:AM16"/>
    <mergeCell ref="AG15:AG16"/>
    <mergeCell ref="AU15:AU16"/>
    <mergeCell ref="AS15:AS16"/>
    <mergeCell ref="AO15:AO16"/>
    <mergeCell ref="AP15:AP16"/>
    <mergeCell ref="AY15:AY16"/>
    <mergeCell ref="M17:M18"/>
    <mergeCell ref="N17:N18"/>
    <mergeCell ref="O17:O18"/>
    <mergeCell ref="P17:P18"/>
    <mergeCell ref="Z17:Z18"/>
    <mergeCell ref="AA17:AA18"/>
    <mergeCell ref="AT15:AT16"/>
    <mergeCell ref="O15:O16"/>
    <mergeCell ref="P15:P16"/>
    <mergeCell ref="X17:X18"/>
    <mergeCell ref="AH17:AH18"/>
    <mergeCell ref="Z15:Z16"/>
    <mergeCell ref="X15:X16"/>
    <mergeCell ref="AA15:AA16"/>
    <mergeCell ref="AB15:AB16"/>
    <mergeCell ref="AC15:AC16"/>
    <mergeCell ref="AD15:AD16"/>
    <mergeCell ref="Q34:Q36"/>
    <mergeCell ref="P34:P38"/>
    <mergeCell ref="K19:K23"/>
    <mergeCell ref="L19:L23"/>
    <mergeCell ref="M19:M23"/>
    <mergeCell ref="D19:D23"/>
    <mergeCell ref="E19:E23"/>
    <mergeCell ref="F19:F23"/>
    <mergeCell ref="G19:G23"/>
    <mergeCell ref="H19:H23"/>
    <mergeCell ref="I19:I23"/>
    <mergeCell ref="J19:J23"/>
    <mergeCell ref="E28:E29"/>
    <mergeCell ref="D28:D29"/>
    <mergeCell ref="F28:F29"/>
    <mergeCell ref="G28:G29"/>
    <mergeCell ref="H28:H29"/>
    <mergeCell ref="I28:I29"/>
    <mergeCell ref="J28:J29"/>
    <mergeCell ref="K28:K29"/>
    <mergeCell ref="L28:L29"/>
    <mergeCell ref="M28:M29"/>
    <mergeCell ref="N28:N29"/>
    <mergeCell ref="O28:O29"/>
    <mergeCell ref="AQ33:AS33"/>
    <mergeCell ref="AF32:AG32"/>
    <mergeCell ref="AU24:AU26"/>
    <mergeCell ref="L15:L16"/>
    <mergeCell ref="M15:M16"/>
    <mergeCell ref="N15:N16"/>
    <mergeCell ref="AB28:AB29"/>
    <mergeCell ref="AB24:AB27"/>
    <mergeCell ref="AA24:AA27"/>
    <mergeCell ref="Z24:Z27"/>
    <mergeCell ref="Y26:Y27"/>
    <mergeCell ref="Q26:Q27"/>
    <mergeCell ref="R26:R27"/>
    <mergeCell ref="S26:S27"/>
    <mergeCell ref="AQ15:AQ16"/>
    <mergeCell ref="AR15:AR16"/>
    <mergeCell ref="Z19:Z23"/>
    <mergeCell ref="AA19:AA23"/>
    <mergeCell ref="P28:P29"/>
    <mergeCell ref="AA28:AA29"/>
    <mergeCell ref="O24:O27"/>
    <mergeCell ref="AY24:AY26"/>
    <mergeCell ref="AZ24:AZ26"/>
    <mergeCell ref="AF15:AF16"/>
    <mergeCell ref="AY9:AY11"/>
    <mergeCell ref="BA12:BA14"/>
    <mergeCell ref="AB19:AB23"/>
    <mergeCell ref="AB17:AB18"/>
    <mergeCell ref="AY12:AY14"/>
    <mergeCell ref="AY19:AY23"/>
    <mergeCell ref="AZ12:AZ14"/>
    <mergeCell ref="AU19:AU21"/>
    <mergeCell ref="AH19:AH23"/>
    <mergeCell ref="AZ15:AZ16"/>
    <mergeCell ref="BA15:BA16"/>
    <mergeCell ref="BA17:BA18"/>
    <mergeCell ref="AY17:AY18"/>
    <mergeCell ref="AZ17:AZ18"/>
    <mergeCell ref="AE15:AE16"/>
    <mergeCell ref="BA24:BA26"/>
    <mergeCell ref="BA19:BA23"/>
    <mergeCell ref="AK15:AK16"/>
    <mergeCell ref="AL15:AL16"/>
    <mergeCell ref="AZ19:AZ23"/>
    <mergeCell ref="C9:C14"/>
    <mergeCell ref="D9:D14"/>
    <mergeCell ref="E9:E14"/>
    <mergeCell ref="G12:G14"/>
    <mergeCell ref="H12:H14"/>
    <mergeCell ref="F12:F14"/>
    <mergeCell ref="D17:D18"/>
    <mergeCell ref="E17:E18"/>
    <mergeCell ref="F17:F18"/>
    <mergeCell ref="G17:G18"/>
    <mergeCell ref="H17:H18"/>
    <mergeCell ref="I15:I16"/>
    <mergeCell ref="J15:J16"/>
    <mergeCell ref="L12:L14"/>
    <mergeCell ref="M12:M14"/>
    <mergeCell ref="N12:N14"/>
    <mergeCell ref="O12:O14"/>
    <mergeCell ref="P12:P14"/>
    <mergeCell ref="AA12:AA14"/>
    <mergeCell ref="N19:N23"/>
    <mergeCell ref="O19:O23"/>
    <mergeCell ref="P19:P23"/>
    <mergeCell ref="X19:X20"/>
    <mergeCell ref="U26:U27"/>
    <mergeCell ref="V26:V27"/>
    <mergeCell ref="W26:W27"/>
    <mergeCell ref="P24:P27"/>
    <mergeCell ref="L24:L27"/>
    <mergeCell ref="B9:B14"/>
    <mergeCell ref="K15:K16"/>
    <mergeCell ref="C15:C23"/>
    <mergeCell ref="B15:B23"/>
    <mergeCell ref="I17:I18"/>
    <mergeCell ref="J17:J18"/>
    <mergeCell ref="K17:K18"/>
    <mergeCell ref="L17:L18"/>
    <mergeCell ref="N24:N27"/>
    <mergeCell ref="M24:M27"/>
    <mergeCell ref="AP6:AP7"/>
    <mergeCell ref="AI6:AI7"/>
    <mergeCell ref="AJ6:AJ7"/>
    <mergeCell ref="AO6:AO7"/>
    <mergeCell ref="AE33:AG33"/>
    <mergeCell ref="B24:B29"/>
    <mergeCell ref="X26:X27"/>
    <mergeCell ref="AH24:AH27"/>
    <mergeCell ref="AL19:AL23"/>
    <mergeCell ref="AL17:AL18"/>
    <mergeCell ref="AL9:AL11"/>
    <mergeCell ref="AL24:AL27"/>
    <mergeCell ref="AB9:AB11"/>
    <mergeCell ref="AB12:AB14"/>
    <mergeCell ref="K24:K27"/>
    <mergeCell ref="J24:J27"/>
    <mergeCell ref="I24:I27"/>
    <mergeCell ref="H24:H27"/>
    <mergeCell ref="G24:G27"/>
    <mergeCell ref="F24:F27"/>
    <mergeCell ref="E24:E27"/>
    <mergeCell ref="D24:D27"/>
    <mergeCell ref="C24:C29"/>
    <mergeCell ref="T26:T27"/>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IMETY</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10</dc:creator>
  <cp:lastModifiedBy>Manuel Torres</cp:lastModifiedBy>
  <dcterms:created xsi:type="dcterms:W3CDTF">2021-09-06T20:18:42Z</dcterms:created>
  <dcterms:modified xsi:type="dcterms:W3CDTF">2022-07-07T21:20:34Z</dcterms:modified>
</cp:coreProperties>
</file>