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IMETY PLANEACIÓN 2022\PLAN DE ACCIÓN MCPAL\"/>
    </mc:Choice>
  </mc:AlternateContent>
  <xr:revisionPtr revIDLastSave="0" documentId="13_ncr:1_{4EA6F686-A621-450A-9E74-3A2A4C64B6E5}" xr6:coauthVersionLast="47" xr6:coauthVersionMax="47" xr10:uidLastSave="{00000000-0000-0000-0000-000000000000}"/>
  <bookViews>
    <workbookView xWindow="30" yWindow="30" windowWidth="28770" windowHeight="15570" xr2:uid="{00000000-000D-0000-FFFF-FFFF00000000}"/>
  </bookViews>
  <sheets>
    <sheet name="IMETY" sheetId="1" r:id="rId1"/>
  </sheets>
  <externalReferences>
    <externalReference r:id="rId2"/>
  </externalReferences>
  <definedNames>
    <definedName name="bbbb">[1]Gastos_Inversión_2012!#REF!</definedName>
    <definedName name="Conceptos_MOD" localSheetId="0">[1]Gastos_Inversión_2012!#REF!</definedName>
    <definedName name="Conceptos_MOD">[1]Gastos_Inversión_2012!#REF!</definedName>
    <definedName name="ESTRATREGICOS" localSheetId="0">#REF!</definedName>
    <definedName name="ESTRATREGICOS">#REF!</definedName>
    <definedName name="MUNICIPIOS_CHIP" localSheetId="0">#REF!</definedName>
    <definedName name="MUNICIPIOS_CHIP">#REF!</definedName>
    <definedName name="PLANEACION2021">#REF!</definedName>
    <definedName name="sss">#REF!</definedName>
    <definedName name="SSSS">#REF!</definedName>
    <definedName name="X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29" i="1" l="1"/>
  <c r="AP19" i="1"/>
  <c r="AO19" i="1"/>
  <c r="AO14" i="1"/>
  <c r="AO29" i="1" s="1"/>
  <c r="AJ29" i="1"/>
  <c r="AI29" i="1"/>
  <c r="AH19" i="1" l="1"/>
  <c r="AH15" i="1"/>
  <c r="AL15" i="1"/>
  <c r="AR23" i="1" l="1"/>
  <c r="AR19" i="1"/>
  <c r="AR20" i="1"/>
  <c r="AR24" i="1"/>
  <c r="AF29" i="1" l="1"/>
  <c r="AN29" i="1" l="1"/>
  <c r="AH12" i="1"/>
  <c r="AR17" i="1"/>
  <c r="AR25" i="1"/>
  <c r="AR26" i="1"/>
  <c r="AR22" i="1"/>
  <c r="AR18" i="1"/>
  <c r="AR11" i="1"/>
  <c r="AR10" i="1"/>
  <c r="AR9" i="1"/>
  <c r="AR12" i="1"/>
  <c r="AR13" i="1"/>
  <c r="AR14" i="1"/>
  <c r="AL19" i="1"/>
  <c r="AH24" i="1"/>
  <c r="AL24" i="1" s="1"/>
  <c r="AH9" i="1"/>
  <c r="AT11" i="1" s="1"/>
  <c r="W29" i="1"/>
  <c r="W10" i="1"/>
  <c r="W9" i="1"/>
  <c r="AH28" i="1"/>
  <c r="AL28" i="1"/>
  <c r="AU11" i="1"/>
  <c r="AT9" i="1"/>
  <c r="AH17" i="1"/>
  <c r="AL17" i="1" s="1"/>
  <c r="AL12" i="1"/>
  <c r="W14" i="1"/>
  <c r="W13" i="1"/>
  <c r="W12" i="1"/>
  <c r="W11" i="1"/>
  <c r="W15" i="1"/>
  <c r="W16" i="1"/>
  <c r="W19" i="1"/>
  <c r="W20" i="1"/>
  <c r="W21" i="1"/>
  <c r="W22" i="1"/>
  <c r="W23" i="1"/>
  <c r="W24" i="1"/>
  <c r="W25" i="1"/>
  <c r="W26" i="1"/>
  <c r="W28" i="1"/>
  <c r="P28" i="1" s="1"/>
  <c r="AH29" i="1" l="1"/>
  <c r="AL9" i="1"/>
  <c r="AL29" i="1" s="1"/>
  <c r="P12" i="1"/>
  <c r="P24" i="1"/>
  <c r="P15" i="1"/>
  <c r="P19" i="1"/>
  <c r="P9" i="1"/>
  <c r="W18" i="1"/>
  <c r="AU24" i="1" l="1"/>
  <c r="AU23" i="1"/>
  <c r="AT23" i="1"/>
  <c r="AT19" i="1"/>
  <c r="AT17" i="1"/>
  <c r="AU17" i="1"/>
  <c r="AU15" i="1"/>
  <c r="AU22" i="1"/>
  <c r="AU19" i="1"/>
  <c r="AT22" i="1"/>
  <c r="O19" i="1"/>
  <c r="AS29" i="1"/>
  <c r="AU18" i="1"/>
  <c r="AT18" i="1"/>
  <c r="AK29" i="1"/>
  <c r="AE29" i="1"/>
  <c r="AE30" i="1" s="1"/>
  <c r="AU9" i="1"/>
  <c r="AT24" i="1"/>
  <c r="AU29" i="1" l="1"/>
  <c r="O9" i="1"/>
  <c r="O15" i="1"/>
  <c r="N15" i="1" s="1"/>
  <c r="O24" i="1"/>
  <c r="O17" i="1"/>
  <c r="O28" i="1" l="1"/>
  <c r="W17" i="1"/>
  <c r="P17" i="1" s="1"/>
  <c r="O30" i="1" l="1"/>
  <c r="AQ29" i="1"/>
  <c r="AQ30" i="1" s="1"/>
  <c r="AT28" i="1"/>
  <c r="AR28" i="1"/>
  <c r="N28" i="1"/>
  <c r="N24" i="1"/>
  <c r="N19" i="1"/>
  <c r="AT15" i="1"/>
  <c r="AR15" i="1"/>
  <c r="P30" i="1" l="1"/>
</calcChain>
</file>

<file path=xl/sharedStrings.xml><?xml version="1.0" encoding="utf-8"?>
<sst xmlns="http://schemas.openxmlformats.org/spreadsheetml/2006/main" count="221" uniqueCount="159">
  <si>
    <t>VIGENCIA:</t>
  </si>
  <si>
    <t>PLAN DE ACCION DEL SECTOR:</t>
  </si>
  <si>
    <t>IMETY</t>
  </si>
  <si>
    <t>EJE</t>
  </si>
  <si>
    <t>PROGRAMA</t>
  </si>
  <si>
    <t>Pond %</t>
  </si>
  <si>
    <t xml:space="preserve">SUBPROGRAMA </t>
  </si>
  <si>
    <t>INDICADOR</t>
  </si>
  <si>
    <t>Unidad de Medición</t>
  </si>
  <si>
    <t xml:space="preserve">Línea Base </t>
  </si>
  <si>
    <t>Meta Plan</t>
  </si>
  <si>
    <t>TIPO DE META Incremento, Reducción o Mantenimiento</t>
  </si>
  <si>
    <t>PROGRAMACIÓN/EJECUCIÓN</t>
  </si>
  <si>
    <t>PROGRAMACION META</t>
  </si>
  <si>
    <t>AVANCE TRIMESTRAL DE ACTIVIDAD</t>
  </si>
  <si>
    <t>FECHA TERMINACIÓN DE LA ACTIVIDAD</t>
  </si>
  <si>
    <t xml:space="preserve">DESCRIPCIÓN DE EJECUCÍON </t>
  </si>
  <si>
    <t>MEDIOS DE VERIFICACIÓN</t>
  </si>
  <si>
    <t>PROYECTO</t>
  </si>
  <si>
    <t>RECURSOS</t>
  </si>
  <si>
    <t xml:space="preserve">SECRETARIA RESPONSABLE </t>
  </si>
  <si>
    <t>FUNCIONARIO (S) RESPONSABLE (S)</t>
  </si>
  <si>
    <t>OBSERVACIONES</t>
  </si>
  <si>
    <t>EJECUCION TRIMESTRE DE META</t>
  </si>
  <si>
    <t>% DE EJECUCION TOTAL</t>
  </si>
  <si>
    <t>NOMBRE DE PROYECTO</t>
  </si>
  <si>
    <t>VIABILIADAD</t>
  </si>
  <si>
    <t>CODIGO</t>
  </si>
  <si>
    <t>NOMBRE</t>
  </si>
  <si>
    <t>APROPIACION INICIAL</t>
  </si>
  <si>
    <t>PAGOS HACIENDA</t>
  </si>
  <si>
    <t>%</t>
  </si>
  <si>
    <t>EJECUCIÓN IMETY TRIM I</t>
  </si>
  <si>
    <t>Trim I</t>
  </si>
  <si>
    <t>Trim II</t>
  </si>
  <si>
    <t>Trim III</t>
  </si>
  <si>
    <t>Trim IV</t>
  </si>
  <si>
    <t>FILTROS</t>
  </si>
  <si>
    <t>YUMBO EDUCADO</t>
  </si>
  <si>
    <t>Entornos educativos</t>
  </si>
  <si>
    <t>Equipamientos e infraestructura</t>
  </si>
  <si>
    <t>Número de espacios con necesidades de mantenimiento, adecuación y mejoramiento, intervenidos.</t>
  </si>
  <si>
    <t>Número</t>
  </si>
  <si>
    <t>MM</t>
  </si>
  <si>
    <t>Mejoramiento, adecuación y dotación de la Infraestructura física del Instituto Municipal de Educación para el Trabajo y Desarrollo Humano de Yumbo</t>
  </si>
  <si>
    <t>JAIME SÁNCHEZ LENIS</t>
  </si>
  <si>
    <t>Número de espacios con necesidades de infraestructura física de ambientes de aprendizaje intervenidos.</t>
  </si>
  <si>
    <t>N/A</t>
  </si>
  <si>
    <t>Educación para el Futuro (Pertinencia)</t>
  </si>
  <si>
    <t>Excelencia para la Educación</t>
  </si>
  <si>
    <t>Número de Programas académicos de formación técnico laboral por competencias, técnico profesional o tecnológico, diseñados y/o actualizados.</t>
  </si>
  <si>
    <t>MI</t>
  </si>
  <si>
    <t>1.Aplicar las herramientas diagnósticas de necesidad y expectativas de la institución.</t>
  </si>
  <si>
    <t>Fortalecimiento a la Educación para el Trabajo del Municipio de Yumbo</t>
  </si>
  <si>
    <t>Número de estudiantes en formación técnica laboral por competencias, certificados.</t>
  </si>
  <si>
    <t>4.Realizar la contratación de 8 servicios especiales que fortalezcan y fomenten los programas académicos.</t>
  </si>
  <si>
    <t>5.Certificar los estudiantes que cumplan con los requisitos establecidos por la institución.</t>
  </si>
  <si>
    <t>YUMBO PRODUCTIVO</t>
  </si>
  <si>
    <t>Creemos en un Yumbo más productivo y competitivo</t>
  </si>
  <si>
    <t>Competencias para la Producción y la competitividad</t>
  </si>
  <si>
    <t>Número de personas en artes y oficios y emprendimiento, certificadas.</t>
  </si>
  <si>
    <t>1.Ofertar e implementar los programas de emprendimiento y formación continua en artes y oficios que establezca la institución.</t>
  </si>
  <si>
    <t>Aprovechamiento del sector productivo, el desarrollo humano y el emprendimiento del Municipio de Yumbo</t>
  </si>
  <si>
    <t>Agencia Pública de Gestión y Colocación de Empleo, implementada.</t>
  </si>
  <si>
    <t>Implementación de la Agencia Pública de Gestión y Colocación de Empleo del municipio de Yumbo</t>
  </si>
  <si>
    <t>N.A</t>
  </si>
  <si>
    <t>TOTAL</t>
  </si>
  <si>
    <t>APROBADO DEFINITIVO IMETY</t>
  </si>
  <si>
    <t>EJECUCIÓN IMETY TRIM III</t>
  </si>
  <si>
    <t>ADCIÓN I</t>
  </si>
  <si>
    <t>ADICIÓN II</t>
  </si>
  <si>
    <t>APROPIACIÓN DEFINITIVA</t>
  </si>
  <si>
    <t>2021768920020-4</t>
  </si>
  <si>
    <t>CANTIDAD PROGRAMADA 2022</t>
  </si>
  <si>
    <t>AVANCE REAL 2022</t>
  </si>
  <si>
    <t>1.Realizar 1 contrato para el mantenimiento de los equipos de aire acondicionado de los espacios referenciados en el Plan.</t>
  </si>
  <si>
    <t>2. Realizar 1 contrato para el mantenimiento de los equipos del espacio de la cocina.</t>
  </si>
  <si>
    <t>3.Realizar la contratación del mantenimiento de las máquinas de coser del espacio de confección.</t>
  </si>
  <si>
    <t>04.17.1701.36.3603.1300.2021768920020.3603013.2.3.1.11.01</t>
  </si>
  <si>
    <t>RP. Inversión</t>
  </si>
  <si>
    <t>RA. Inversión</t>
  </si>
  <si>
    <t>04.17.1701.36.3603.1300.2021768920020.3603024.2.3.1.11.01</t>
  </si>
  <si>
    <t>04.17.1701.36.3603.1300.2021768920021.3603019.2.3.1.11.01</t>
  </si>
  <si>
    <t>2021768920021-4</t>
  </si>
  <si>
    <t>04.17.1701.36.3603.1300.2021768920021.3603011.2.3.1.11.01</t>
  </si>
  <si>
    <t>04.17.1701.36.3603.1300.2021768920019.3603002.2.3.1.11.01</t>
  </si>
  <si>
    <t>05.17.3109.36.3603.1300.2021768920020.3603013.2.3.1.11.02</t>
  </si>
  <si>
    <t>05.17.3109.36.3603.1300.2021768920021.3603019.2.3.1.11.02</t>
  </si>
  <si>
    <t>05.17.3109.36.3603.1300.2021768920021.3603011.2.31.1.11.02</t>
  </si>
  <si>
    <t>05.17.3109.36.3603.1300.2021768920019.3603002.2.3.1.11.02</t>
  </si>
  <si>
    <t>EJECUCIÓN IMETY TRIM II</t>
  </si>
  <si>
    <t>2021768920019-2</t>
  </si>
  <si>
    <t>EJECUCIÓN IMETY TRIM IV</t>
  </si>
  <si>
    <t>2.Realizar el diseño curricular de 1 programa deseado para aprobación, según resultados de las herramientas.</t>
  </si>
  <si>
    <t>1. Realizar la contratación de un profesional de apoyo para la estructuración del proceso contractual y el apoyo a la supervisión.</t>
  </si>
  <si>
    <t>2. Realizar y adjudicar el proceso de contratación necesario para la interventoría</t>
  </si>
  <si>
    <t xml:space="preserve">1.Realizar 1 contrato necesario para la asesoría en el sistema de gestión. </t>
  </si>
  <si>
    <t>1. Realizar dos (2) ofertas según cada semestre académico e implementar los programas académicos que cumplan con los requisitos.</t>
  </si>
  <si>
    <t>2.Realizar la contratación de 25 instructores, formadores y facilitadores para la certificación de los estudiantes.</t>
  </si>
  <si>
    <t>3.Realizar contratación de 32 contratistas de personal administrativo para el fortalecimiento de los programas académicos.</t>
  </si>
  <si>
    <t>2.Realizar contratación de diez (10) facilitadores, capacitadores y/o instructores para garantizar la enseñanza de cada programa, además de un (1) contratista de personal administrativo.</t>
  </si>
  <si>
    <t>3.Emitir la constancia de asistencia a las seiscicnetas (600) personas que cumplan con los requisitos establecidos por la institución.</t>
  </si>
  <si>
    <t>3. Realizar y adjudicar el proceso de contratación necesario para la adecuación y construción de los cinco (5) nuevos ambientes de aprendizaje.</t>
  </si>
  <si>
    <t>SECOP II</t>
  </si>
  <si>
    <t>SECOP II
PAG. WEB INSTITUCIONAL
REDES SOCIALES INSTITUCIONALES
ACTAS DE CERTIFICACIÓN</t>
  </si>
  <si>
    <t xml:space="preserve">SECOP II
</t>
  </si>
  <si>
    <t>No. DE RADICADO DEL MINISTERIO</t>
  </si>
  <si>
    <t>2. Realizar un (1) estudio para la reforma económica y administrativa del IMETY para el cumplimiento de los requisitos del MEN.</t>
  </si>
  <si>
    <t>HERRAMIENTAS DISEÑADAS</t>
  </si>
  <si>
    <t>Numero de estudios de factibilidad para la transformación del IMETY como Institución de Educación Superior, realizados.</t>
  </si>
  <si>
    <t>CÓDIGO EJECUCIÓN PRESUPUESTAL IMETY</t>
  </si>
  <si>
    <t>INSITUTO MUNICIPAL DE EDUCACIÓN PARA EL TRABAJO Y DESARROLLO HUMANO DE YUMBO - IMETY</t>
  </si>
  <si>
    <t>El proceso jurídico se encuentra en el Plan Anual de Adquisiciones publicado en SECOP II donde se establece la fecha de ejecución</t>
  </si>
  <si>
    <t>Mediante el proceso contractual 100.15.01-22-2022 se contrató un profesional idóneo para la estructuración del proceso y appoyo a la supervisión</t>
  </si>
  <si>
    <t>Aún no se han realizado actividades para el cumplimiento</t>
  </si>
  <si>
    <t>Se realizó el proceso contractual No. 100.15.01-18-2022 para el apoyo a la gestión en la asesoría del sistema de gestión</t>
  </si>
  <si>
    <t>Se llevó a cabo una reunión con la ESAP y mediante oficio se realizó la solicitud formal para la realización del estudio</t>
  </si>
  <si>
    <t>Se realizó la primera oferta académica a través de diferentes canales de comunicación para el primer semestre del año 2022</t>
  </si>
  <si>
    <t>Se realizó la contratación de 25 instructores para apoyo a la certificación</t>
  </si>
  <si>
    <t>Se realizó la contratación de 32 contratistas de apoyo a la gestión como personal administrativo de apoyo a los programas acdémicos</t>
  </si>
  <si>
    <t>Se realizó la contratación de 3 servicios especiales para el fortalecimiento, los cuales fueron la vigilancia, ferias empresariales y apoyo en la gestión y manejo de redes</t>
  </si>
  <si>
    <t>La certificación se realiza en el 2do y 4to trimestre del año</t>
  </si>
  <si>
    <t>Se realizó la oferta y se inició la implementación del programa de emprendmiento y formación continua a través de los diferentes canales de comunicación de la entidad.</t>
  </si>
  <si>
    <t>Se realizó la contratación de diez facilitadores y 1 contratista de apoyo para la coordinación del programa</t>
  </si>
  <si>
    <t>La certificaciones se entregarán en el 2do trimestre una vez completado el cronograma</t>
  </si>
  <si>
    <t>Se recibe aprobación del Ministerio se requiere reformular la planeación de la actividad para continuar con su ejecución</t>
  </si>
  <si>
    <t>Mediante el concurso méritos 02 de 2022 (CM-IMETY-02-2022) se realiza el proceso jurídico para la adjudicación de la interventoría.</t>
  </si>
  <si>
    <t>Se adjudicó el proceso LP-IMETY-01 de 2022 y se realiza la ejecución de acuerdo al cronograma establecido</t>
  </si>
  <si>
    <t>Se recibió resolución de aprobación por parte del Ministerio del Trabajo para iniciar la implementación de la Agencia Pública de Gestión y Colocación de Empleo en el IMETY. Se inicia proceso de implementación.</t>
  </si>
  <si>
    <t>2. Implementar y realizar seguimiento de la Agencia Pública de Gestión y Colocación de Empleo del IMETY.</t>
  </si>
  <si>
    <r>
      <t>1.Atender los requerimientos del Ministerio del Trabajo para la aprobación de la Agencia Pública de Gestión y Colocación de Empleo.</t>
    </r>
    <r>
      <rPr>
        <b/>
        <sz val="10"/>
        <rFont val="Arial"/>
        <family val="2"/>
      </rPr>
      <t xml:space="preserve"> </t>
    </r>
  </si>
  <si>
    <t xml:space="preserve">Se realiza acercamiento con potenciales empleadores para iniciar proceso de implementación </t>
  </si>
  <si>
    <t>Informe de Seguimiento Enviado a Min Trabajo</t>
  </si>
  <si>
    <t>05.36.3603.1300.2021768920019.3603002.2.3.1.11.10</t>
  </si>
  <si>
    <t>RA SDO/2021 Inversión</t>
  </si>
  <si>
    <t>RP SDO/2021 Inversión</t>
  </si>
  <si>
    <t>04.36.3603.1300.2021768920019.3603002.2.3.1.11.08</t>
  </si>
  <si>
    <t>04.36.3603.1300.2021768920021.3603019.2.3.1.11.08</t>
  </si>
  <si>
    <t>05.36.3603.1300.2021768920021.3603019.2.3.1.11.10</t>
  </si>
  <si>
    <t>05.36.3603.1300.2021768920020.3603024.2.3.1.11.10</t>
  </si>
  <si>
    <t>2.3.2.02.02.005.04</t>
  </si>
  <si>
    <t>2.3.2.02.02.005.05</t>
  </si>
  <si>
    <t>2.3.2.02.02.005.02
2.3.2.02.02.005.03</t>
  </si>
  <si>
    <t>2.3.2.02.02.008.22.01
2.3.2.02.02.008.22.02
2.3.2.02.02.008.22.03</t>
  </si>
  <si>
    <t>2.3.2.02.02.008.22.04</t>
  </si>
  <si>
    <t>2.3.2.02.02.008.28</t>
  </si>
  <si>
    <t>2.3.2.02.02.009.06</t>
  </si>
  <si>
    <t>2.3.2.02.02.009.07</t>
  </si>
  <si>
    <t>2.3.2.02.02.008.12</t>
  </si>
  <si>
    <t xml:space="preserve">2.3.2.02.02.008.05
2.3.2.02.02.008.06
2.3.2.02.02.008.07
2.3.2.02.02.008.10
2.3.2.02.02.008.12
2.3.2.02.02.008.14
2.3.2.02.02.008.15
2.3.2.02.02.008.16
2.3.2.02.02.008.17
2.3.2.02.02.008.18
2.3.2.02.02.008.19
2.3.2.02.02.008.23
2.3.2.02.02.008.24
2.3.2.02.02.008.25
2.3.2.02.02.008.26
2.3.2.02.02.008.27
2.3.2.02.02.008.29
</t>
  </si>
  <si>
    <t>2.3.2.02.02.009.02</t>
  </si>
  <si>
    <t>2.3.2.02.02.009.01</t>
  </si>
  <si>
    <t>2.3.2.02.02.006.01</t>
  </si>
  <si>
    <t>05.36.3603.1300.2021768920021.3603003.2.3.1.11.08</t>
  </si>
  <si>
    <r>
      <t xml:space="preserve">SE REQUIERE ADICIÓN PRESUPUESTAL PARA LA OBRA POR IMPREVISTOS Y MATERIALIZACIÓN DE RIESGOS ENCONTRADAS EN SITIO. SE REQUIEREN </t>
    </r>
    <r>
      <rPr>
        <b/>
        <sz val="10"/>
        <color theme="1"/>
        <rFont val="Arial"/>
        <family val="2"/>
      </rPr>
      <t>$498.706.100</t>
    </r>
  </si>
  <si>
    <t>REGISTRO</t>
  </si>
  <si>
    <t>OBLIGACIONES</t>
  </si>
  <si>
    <t>CERTIFICADO</t>
  </si>
  <si>
    <t>REGISTRADO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</si>
</sst>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-&quot;XDR&quot;* #,##0.00_-;\-&quot;XDR&quot;* #,##0.00_-;_-&quot;XDR&quot;* &quot;-&quot;??_-;_-@_-"/>
    <numFmt numFmtId="165" formatCode="d\-m;@"/>
    <numFmt numFmtId="166" formatCode="0.0%"/>
    <numFmt numFmtId="167" formatCode="_-[$$-240A]\ * #,##0.00_-;\-[$$-240A]\ * #,##0.00_-;_-[$$-240A]\ * &quot;-&quot;??_-;_-@_-"/>
    <numFmt numFmtId="168" formatCode="0.000"/>
    <numFmt numFmtId="169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10"/>
      <color rgb="FF000000"/>
      <name val="Arial"/>
      <family val="2"/>
    </font>
    <font>
      <sz val="15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</cellStyleXfs>
  <cellXfs count="368">
    <xf numFmtId="0" fontId="0" fillId="0" borderId="0" xfId="0"/>
    <xf numFmtId="9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4" borderId="3" xfId="2" applyFont="1" applyFill="1" applyBorder="1" applyAlignment="1" applyProtection="1">
      <alignment horizontal="center" vertical="center" wrapText="1"/>
      <protection locked="0"/>
    </xf>
    <xf numFmtId="9" fontId="7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9" fontId="7" fillId="4" borderId="3" xfId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44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9" fontId="6" fillId="4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9" fontId="2" fillId="0" borderId="0" xfId="1" applyNumberFormat="1" applyFont="1" applyAlignment="1" applyProtection="1">
      <alignment vertical="center"/>
      <protection locked="0"/>
    </xf>
    <xf numFmtId="9" fontId="2" fillId="0" borderId="0" xfId="1" applyNumberFormat="1" applyFont="1" applyAlignment="1" applyProtection="1">
      <alignment horizontal="center" vertical="center"/>
      <protection locked="0"/>
    </xf>
    <xf numFmtId="9" fontId="2" fillId="0" borderId="0" xfId="1" applyFont="1" applyAlignment="1" applyProtection="1">
      <alignment horizontal="center" vertical="center"/>
      <protection locked="0"/>
    </xf>
    <xf numFmtId="44" fontId="2" fillId="0" borderId="0" xfId="0" applyNumberFormat="1" applyFont="1" applyAlignment="1" applyProtection="1">
      <alignment vertical="center"/>
      <protection locked="0"/>
    </xf>
    <xf numFmtId="9" fontId="2" fillId="0" borderId="0" xfId="1" applyFont="1" applyAlignment="1" applyProtection="1">
      <alignment vertical="center"/>
      <protection locked="0"/>
    </xf>
    <xf numFmtId="0" fontId="2" fillId="0" borderId="0" xfId="0" applyFont="1" applyAlignment="1" applyProtection="1">
      <alignment wrapText="1"/>
      <protection locked="0"/>
    </xf>
    <xf numFmtId="9" fontId="10" fillId="0" borderId="0" xfId="1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9" fontId="7" fillId="3" borderId="5" xfId="1" applyFont="1" applyFill="1" applyBorder="1" applyAlignment="1" applyProtection="1">
      <alignment horizontal="center" vertical="center" wrapText="1"/>
      <protection locked="0"/>
    </xf>
    <xf numFmtId="9" fontId="7" fillId="4" borderId="21" xfId="1" applyFont="1" applyFill="1" applyBorder="1" applyAlignment="1" applyProtection="1">
      <alignment horizontal="center" vertical="center" wrapText="1"/>
      <protection locked="0"/>
    </xf>
    <xf numFmtId="165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9" fontId="7" fillId="3" borderId="26" xfId="1" applyFont="1" applyFill="1" applyBorder="1" applyAlignment="1" applyProtection="1">
      <alignment horizontal="center" vertical="center" wrapText="1"/>
      <protection locked="0"/>
    </xf>
    <xf numFmtId="9" fontId="7" fillId="4" borderId="27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vertical="center" wrapText="1"/>
      <protection locked="0"/>
    </xf>
    <xf numFmtId="9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14" xfId="0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167" fontId="2" fillId="0" borderId="10" xfId="3" applyNumberFormat="1" applyFont="1" applyFill="1" applyBorder="1" applyAlignment="1" applyProtection="1">
      <alignment vertical="center" wrapText="1"/>
      <protection locked="0"/>
    </xf>
    <xf numFmtId="9" fontId="2" fillId="6" borderId="16" xfId="1" applyFont="1" applyFill="1" applyBorder="1" applyAlignment="1" applyProtection="1">
      <alignment horizontal="center" vertical="center" wrapText="1"/>
      <protection locked="0"/>
    </xf>
    <xf numFmtId="44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44" fontId="2" fillId="6" borderId="14" xfId="0" applyNumberFormat="1" applyFont="1" applyFill="1" applyBorder="1" applyAlignment="1" applyProtection="1">
      <alignment horizontal="center" vertical="center" wrapText="1"/>
      <protection locked="0"/>
    </xf>
    <xf numFmtId="44" fontId="2" fillId="6" borderId="16" xfId="0" applyNumberFormat="1" applyFont="1" applyFill="1" applyBorder="1" applyAlignment="1" applyProtection="1">
      <alignment horizontal="center" vertical="center" wrapText="1"/>
      <protection locked="0"/>
    </xf>
    <xf numFmtId="44" fontId="2" fillId="6" borderId="10" xfId="0" applyNumberFormat="1" applyFont="1" applyFill="1" applyBorder="1" applyAlignment="1" applyProtection="1">
      <alignment vertical="center" wrapText="1"/>
      <protection locked="0"/>
    </xf>
    <xf numFmtId="44" fontId="2" fillId="6" borderId="13" xfId="0" applyNumberFormat="1" applyFont="1" applyFill="1" applyBorder="1" applyAlignment="1" applyProtection="1">
      <alignment vertical="center" wrapText="1"/>
      <protection locked="0"/>
    </xf>
    <xf numFmtId="44" fontId="2" fillId="6" borderId="1" xfId="0" applyNumberFormat="1" applyFont="1" applyFill="1" applyBorder="1" applyAlignment="1" applyProtection="1">
      <alignment vertical="center" wrapText="1"/>
      <protection locked="0"/>
    </xf>
    <xf numFmtId="4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6" borderId="10" xfId="3" applyNumberFormat="1" applyFont="1" applyFill="1" applyBorder="1" applyAlignment="1" applyProtection="1">
      <alignment vertical="center" wrapText="1"/>
      <protection locked="0"/>
    </xf>
    <xf numFmtId="9" fontId="2" fillId="7" borderId="14" xfId="1" applyFont="1" applyFill="1" applyBorder="1" applyAlignment="1" applyProtection="1">
      <alignment horizontal="center" vertical="center" wrapText="1"/>
      <protection locked="0"/>
    </xf>
    <xf numFmtId="167" fontId="2" fillId="7" borderId="14" xfId="1" applyNumberFormat="1" applyFont="1" applyFill="1" applyBorder="1" applyAlignment="1" applyProtection="1">
      <alignment horizontal="center" vertical="center" wrapText="1"/>
      <protection locked="0"/>
    </xf>
    <xf numFmtId="44" fontId="2" fillId="7" borderId="14" xfId="0" applyNumberFormat="1" applyFont="1" applyFill="1" applyBorder="1" applyAlignment="1" applyProtection="1">
      <alignment horizontal="center" vertical="center" wrapText="1"/>
      <protection locked="0"/>
    </xf>
    <xf numFmtId="9" fontId="2" fillId="7" borderId="16" xfId="1" applyFont="1" applyFill="1" applyBorder="1" applyAlignment="1" applyProtection="1">
      <alignment horizontal="center" vertical="center" wrapText="1"/>
      <protection locked="0"/>
    </xf>
    <xf numFmtId="167" fontId="2" fillId="7" borderId="16" xfId="1" applyNumberFormat="1" applyFont="1" applyFill="1" applyBorder="1" applyAlignment="1" applyProtection="1">
      <alignment horizontal="center" vertical="center" wrapText="1"/>
      <protection locked="0"/>
    </xf>
    <xf numFmtId="9" fontId="2" fillId="7" borderId="10" xfId="1" applyFont="1" applyFill="1" applyBorder="1" applyAlignment="1" applyProtection="1">
      <alignment horizontal="center" vertical="center" wrapText="1"/>
      <protection locked="0"/>
    </xf>
    <xf numFmtId="167" fontId="2" fillId="7" borderId="10" xfId="1" applyNumberFormat="1" applyFont="1" applyFill="1" applyBorder="1" applyAlignment="1" applyProtection="1">
      <alignment horizontal="center" vertical="center" wrapText="1"/>
      <protection locked="0"/>
    </xf>
    <xf numFmtId="44" fontId="2" fillId="7" borderId="10" xfId="0" applyNumberFormat="1" applyFont="1" applyFill="1" applyBorder="1" applyAlignment="1" applyProtection="1">
      <alignment horizontal="center" vertical="center" wrapText="1"/>
      <protection locked="0"/>
    </xf>
    <xf numFmtId="167" fontId="2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16" xfId="1" applyNumberFormat="1" applyFont="1" applyFill="1" applyBorder="1" applyAlignment="1" applyProtection="1">
      <alignment horizontal="center" vertical="center" wrapText="1"/>
      <protection locked="0"/>
    </xf>
    <xf numFmtId="44" fontId="2" fillId="7" borderId="16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14" xfId="1" applyFont="1" applyFill="1" applyBorder="1" applyAlignment="1" applyProtection="1">
      <alignment horizontal="center" vertical="center" wrapText="1"/>
      <protection locked="0"/>
    </xf>
    <xf numFmtId="44" fontId="2" fillId="7" borderId="13" xfId="0" applyNumberFormat="1" applyFont="1" applyFill="1" applyBorder="1" applyAlignment="1" applyProtection="1">
      <alignment vertical="center" wrapText="1"/>
      <protection locked="0"/>
    </xf>
    <xf numFmtId="167" fontId="2" fillId="7" borderId="13" xfId="1" applyNumberFormat="1" applyFont="1" applyFill="1" applyBorder="1" applyAlignment="1" applyProtection="1">
      <alignment vertical="center" wrapText="1"/>
      <protection locked="0"/>
    </xf>
    <xf numFmtId="44" fontId="2" fillId="7" borderId="1" xfId="0" applyNumberFormat="1" applyFont="1" applyFill="1" applyBorder="1" applyAlignment="1" applyProtection="1">
      <alignment vertical="center" wrapText="1"/>
      <protection locked="0"/>
    </xf>
    <xf numFmtId="167" fontId="2" fillId="7" borderId="1" xfId="1" applyNumberFormat="1" applyFont="1" applyFill="1" applyBorder="1" applyAlignment="1" applyProtection="1">
      <alignment vertical="center" wrapText="1"/>
      <protection locked="0"/>
    </xf>
    <xf numFmtId="9" fontId="2" fillId="7" borderId="13" xfId="1" applyFont="1" applyFill="1" applyBorder="1" applyAlignment="1" applyProtection="1">
      <alignment vertical="center" wrapText="1"/>
      <protection locked="0"/>
    </xf>
    <xf numFmtId="9" fontId="2" fillId="7" borderId="1" xfId="1" applyFont="1" applyFill="1" applyBorder="1" applyAlignment="1" applyProtection="1">
      <alignment vertical="center" wrapText="1"/>
      <protection locked="0"/>
    </xf>
    <xf numFmtId="9" fontId="2" fillId="7" borderId="1" xfId="1" applyFont="1" applyFill="1" applyBorder="1" applyAlignment="1" applyProtection="1">
      <alignment horizontal="center" vertical="center" wrapText="1"/>
      <protection locked="0"/>
    </xf>
    <xf numFmtId="0" fontId="2" fillId="0" borderId="13" xfId="0" quotePrefix="1" applyFont="1" applyFill="1" applyBorder="1" applyAlignment="1" applyProtection="1">
      <alignment horizontal="center" vertical="center" wrapText="1"/>
      <protection locked="0"/>
    </xf>
    <xf numFmtId="44" fontId="2" fillId="6" borderId="13" xfId="0" applyNumberFormat="1" applyFont="1" applyFill="1" applyBorder="1" applyAlignment="1" applyProtection="1">
      <alignment horizontal="center" vertical="center" wrapText="1"/>
      <protection locked="0"/>
    </xf>
    <xf numFmtId="167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9" fontId="2" fillId="7" borderId="9" xfId="1" applyFont="1" applyFill="1" applyBorder="1" applyAlignment="1" applyProtection="1">
      <alignment horizontal="center" vertical="center" wrapText="1"/>
      <protection locked="0"/>
    </xf>
    <xf numFmtId="9" fontId="2" fillId="7" borderId="6" xfId="1" applyFont="1" applyFill="1" applyBorder="1" applyAlignment="1" applyProtection="1">
      <alignment horizontal="center" vertical="center" wrapText="1"/>
      <protection locked="0"/>
    </xf>
    <xf numFmtId="9" fontId="2" fillId="7" borderId="13" xfId="1" applyFont="1" applyFill="1" applyBorder="1" applyAlignment="1" applyProtection="1">
      <alignment horizontal="center" vertical="center" wrapText="1"/>
      <protection locked="0"/>
    </xf>
    <xf numFmtId="9" fontId="2" fillId="0" borderId="9" xfId="1" applyFont="1" applyFill="1" applyBorder="1" applyAlignment="1" applyProtection="1">
      <alignment horizontal="center" vertical="center" wrapText="1"/>
      <protection locked="0"/>
    </xf>
    <xf numFmtId="9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166" fontId="2" fillId="0" borderId="28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25" xfId="0" applyFont="1" applyFill="1" applyBorder="1" applyAlignment="1" applyProtection="1">
      <alignment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9" fontId="7" fillId="3" borderId="7" xfId="1" applyFont="1" applyFill="1" applyBorder="1" applyAlignment="1" applyProtection="1">
      <alignment horizontal="center" vertical="center" wrapText="1"/>
      <protection locked="0"/>
    </xf>
    <xf numFmtId="44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14" xfId="1" applyFont="1" applyFill="1" applyBorder="1" applyAlignment="1" applyProtection="1">
      <alignment horizontal="center" vertical="center" wrapText="1"/>
    </xf>
    <xf numFmtId="9" fontId="2" fillId="2" borderId="23" xfId="1" applyFont="1" applyFill="1" applyBorder="1" applyAlignment="1" applyProtection="1">
      <alignment horizontal="center" vertical="center" wrapText="1"/>
      <protection locked="0"/>
    </xf>
    <xf numFmtId="9" fontId="2" fillId="2" borderId="10" xfId="1" applyFont="1" applyFill="1" applyBorder="1" applyAlignment="1" applyProtection="1">
      <alignment horizontal="center" vertical="center" wrapText="1"/>
    </xf>
    <xf numFmtId="9" fontId="2" fillId="2" borderId="10" xfId="1" applyFont="1" applyFill="1" applyBorder="1" applyAlignment="1" applyProtection="1">
      <alignment horizontal="center" vertical="center" wrapText="1"/>
      <protection locked="0"/>
    </xf>
    <xf numFmtId="9" fontId="2" fillId="2" borderId="22" xfId="1" applyFont="1" applyFill="1" applyBorder="1" applyAlignment="1" applyProtection="1">
      <alignment horizontal="center" vertical="center" wrapText="1"/>
      <protection locked="0"/>
    </xf>
    <xf numFmtId="9" fontId="2" fillId="2" borderId="1" xfId="1" applyFont="1" applyFill="1" applyBorder="1" applyAlignment="1" applyProtection="1">
      <alignment horizontal="center" vertical="center" wrapText="1"/>
    </xf>
    <xf numFmtId="9" fontId="2" fillId="2" borderId="1" xfId="1" applyFont="1" applyFill="1" applyBorder="1" applyAlignment="1" applyProtection="1">
      <alignment horizontal="center" vertical="center" wrapText="1"/>
      <protection locked="0"/>
    </xf>
    <xf numFmtId="9" fontId="2" fillId="2" borderId="5" xfId="1" applyFont="1" applyFill="1" applyBorder="1" applyAlignment="1" applyProtection="1">
      <alignment horizontal="center" vertical="center" wrapText="1"/>
      <protection locked="0"/>
    </xf>
    <xf numFmtId="9" fontId="2" fillId="2" borderId="16" xfId="1" applyFont="1" applyFill="1" applyBorder="1" applyAlignment="1" applyProtection="1">
      <alignment horizontal="center" vertical="center" wrapText="1"/>
    </xf>
    <xf numFmtId="9" fontId="2" fillId="2" borderId="16" xfId="1" applyFont="1" applyFill="1" applyBorder="1" applyAlignment="1" applyProtection="1">
      <alignment horizontal="center" vertical="center" wrapText="1"/>
      <protection locked="0"/>
    </xf>
    <xf numFmtId="9" fontId="2" fillId="2" borderId="24" xfId="1" applyFont="1" applyFill="1" applyBorder="1" applyAlignment="1" applyProtection="1">
      <alignment horizontal="center" vertical="center" wrapText="1"/>
      <protection locked="0"/>
    </xf>
    <xf numFmtId="9" fontId="2" fillId="2" borderId="9" xfId="1" applyFont="1" applyFill="1" applyBorder="1" applyAlignment="1" applyProtection="1">
      <alignment horizontal="center" vertical="center" wrapText="1"/>
    </xf>
    <xf numFmtId="9" fontId="2" fillId="2" borderId="30" xfId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9" fontId="2" fillId="0" borderId="16" xfId="1" applyFont="1" applyFill="1" applyBorder="1" applyAlignment="1" applyProtection="1">
      <alignment horizontal="center" vertical="center" wrapText="1"/>
      <protection locked="0"/>
    </xf>
    <xf numFmtId="14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9" fontId="2" fillId="7" borderId="9" xfId="1" applyFont="1" applyFill="1" applyBorder="1" applyAlignment="1" applyProtection="1">
      <alignment vertical="center" wrapText="1"/>
      <protection locked="0"/>
    </xf>
    <xf numFmtId="9" fontId="2" fillId="7" borderId="6" xfId="1" applyFont="1" applyFill="1" applyBorder="1" applyAlignment="1" applyProtection="1">
      <alignment vertical="center" wrapText="1"/>
      <protection locked="0"/>
    </xf>
    <xf numFmtId="9" fontId="2" fillId="7" borderId="3" xfId="1" applyFont="1" applyFill="1" applyBorder="1" applyAlignment="1" applyProtection="1">
      <alignment horizontal="center" vertical="center" wrapText="1"/>
      <protection locked="0"/>
    </xf>
    <xf numFmtId="167" fontId="2" fillId="7" borderId="3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9" fontId="2" fillId="7" borderId="9" xfId="1" applyFont="1" applyFill="1" applyBorder="1" applyAlignment="1" applyProtection="1">
      <alignment horizontal="center" vertical="center" wrapText="1"/>
      <protection locked="0"/>
    </xf>
    <xf numFmtId="9" fontId="2" fillId="7" borderId="6" xfId="1" applyFont="1" applyFill="1" applyBorder="1" applyAlignment="1" applyProtection="1">
      <alignment horizontal="center" vertical="center" wrapText="1"/>
      <protection locked="0"/>
    </xf>
    <xf numFmtId="9" fontId="2" fillId="7" borderId="13" xfId="1" applyFont="1" applyFill="1" applyBorder="1" applyAlignment="1" applyProtection="1">
      <alignment horizontal="center" vertical="center" wrapText="1"/>
      <protection locked="0"/>
    </xf>
    <xf numFmtId="14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7" xfId="1" applyNumberFormat="1" applyFont="1" applyFill="1" applyBorder="1" applyAlignment="1" applyProtection="1">
      <alignment vertical="center" wrapText="1"/>
      <protection locked="0"/>
    </xf>
    <xf numFmtId="166" fontId="2" fillId="7" borderId="10" xfId="1" applyNumberFormat="1" applyFont="1" applyFill="1" applyBorder="1" applyAlignment="1" applyProtection="1">
      <alignment vertical="center" wrapText="1"/>
      <protection locked="0"/>
    </xf>
    <xf numFmtId="167" fontId="2" fillId="7" borderId="7" xfId="1" applyNumberFormat="1" applyFont="1" applyFill="1" applyBorder="1" applyAlignment="1" applyProtection="1">
      <alignment vertical="center" wrapText="1"/>
      <protection locked="0"/>
    </xf>
    <xf numFmtId="167" fontId="2" fillId="7" borderId="10" xfId="1" applyNumberFormat="1" applyFont="1" applyFill="1" applyBorder="1" applyAlignment="1" applyProtection="1">
      <alignment vertical="center" wrapText="1"/>
      <protection locked="0"/>
    </xf>
    <xf numFmtId="9" fontId="2" fillId="7" borderId="7" xfId="1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167" fontId="2" fillId="0" borderId="13" xfId="3" applyNumberFormat="1" applyFont="1" applyFill="1" applyBorder="1" applyAlignment="1" applyProtection="1">
      <alignment vertical="center" wrapText="1"/>
      <protection locked="0"/>
    </xf>
    <xf numFmtId="44" fontId="2" fillId="6" borderId="7" xfId="0" applyNumberFormat="1" applyFont="1" applyFill="1" applyBorder="1" applyAlignment="1" applyProtection="1">
      <alignment vertical="center" wrapText="1"/>
      <protection locked="0"/>
    </xf>
    <xf numFmtId="167" fontId="2" fillId="0" borderId="7" xfId="3" applyNumberFormat="1" applyFont="1" applyFill="1" applyBorder="1" applyAlignment="1" applyProtection="1">
      <alignment vertical="center" wrapText="1"/>
      <protection locked="0"/>
    </xf>
    <xf numFmtId="167" fontId="2" fillId="0" borderId="1" xfId="3" applyNumberFormat="1" applyFont="1" applyFill="1" applyBorder="1" applyAlignment="1" applyProtection="1">
      <alignment vertical="center" wrapText="1"/>
      <protection locked="0"/>
    </xf>
    <xf numFmtId="167" fontId="2" fillId="6" borderId="13" xfId="3" applyNumberFormat="1" applyFont="1" applyFill="1" applyBorder="1" applyAlignment="1" applyProtection="1">
      <alignment vertical="center" wrapText="1"/>
      <protection locked="0"/>
    </xf>
    <xf numFmtId="167" fontId="2" fillId="6" borderId="1" xfId="3" applyNumberFormat="1" applyFont="1" applyFill="1" applyBorder="1" applyAlignment="1" applyProtection="1">
      <alignment vertical="center" wrapText="1"/>
      <protection locked="0"/>
    </xf>
    <xf numFmtId="0" fontId="2" fillId="0" borderId="1" xfId="0" quotePrefix="1" applyFont="1" applyFill="1" applyBorder="1" applyAlignment="1" applyProtection="1">
      <alignment vertical="center" wrapText="1"/>
      <protection locked="0"/>
    </xf>
    <xf numFmtId="0" fontId="3" fillId="2" borderId="20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9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2" borderId="3" xfId="1" applyFont="1" applyFill="1" applyBorder="1" applyAlignment="1" applyProtection="1">
      <alignment horizontal="center" vertical="center" wrapText="1"/>
    </xf>
    <xf numFmtId="9" fontId="2" fillId="2" borderId="3" xfId="1" applyFont="1" applyFill="1" applyBorder="1" applyAlignment="1" applyProtection="1">
      <alignment horizontal="center" vertical="center" wrapText="1"/>
      <protection locked="0"/>
    </xf>
    <xf numFmtId="9" fontId="2" fillId="2" borderId="21" xfId="1" applyFont="1" applyFill="1" applyBorder="1" applyAlignment="1" applyProtection="1">
      <alignment horizontal="center" vertical="center" wrapText="1"/>
      <protection locked="0"/>
    </xf>
    <xf numFmtId="166" fontId="2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quotePrefix="1" applyFont="1" applyFill="1" applyBorder="1" applyAlignment="1" applyProtection="1">
      <alignment vertical="center" wrapText="1"/>
      <protection locked="0"/>
    </xf>
    <xf numFmtId="44" fontId="2" fillId="6" borderId="6" xfId="0" applyNumberFormat="1" applyFont="1" applyFill="1" applyBorder="1" applyAlignment="1" applyProtection="1">
      <alignment vertical="center" wrapText="1"/>
      <protection locked="0"/>
    </xf>
    <xf numFmtId="44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left" vertical="center" wrapText="1"/>
      <protection locked="0"/>
    </xf>
    <xf numFmtId="0" fontId="2" fillId="5" borderId="16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44" fontId="2" fillId="6" borderId="13" xfId="0" applyNumberFormat="1" applyFont="1" applyFill="1" applyBorder="1" applyAlignment="1" applyProtection="1">
      <alignment horizontal="center" vertical="center" wrapText="1"/>
      <protection locked="0"/>
    </xf>
    <xf numFmtId="9" fontId="2" fillId="7" borderId="13" xfId="1" applyFont="1" applyFill="1" applyBorder="1" applyAlignment="1" applyProtection="1">
      <alignment horizontal="center" vertical="center" wrapText="1"/>
      <protection locked="0"/>
    </xf>
    <xf numFmtId="167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44" fontId="2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44" fontId="2" fillId="7" borderId="13" xfId="1" applyNumberFormat="1" applyFont="1" applyFill="1" applyBorder="1" applyAlignment="1" applyProtection="1">
      <alignment vertical="center" wrapText="1"/>
      <protection locked="0"/>
    </xf>
    <xf numFmtId="9" fontId="2" fillId="7" borderId="10" xfId="1" applyFont="1" applyFill="1" applyBorder="1" applyAlignment="1" applyProtection="1">
      <alignment vertical="center" wrapText="1"/>
      <protection locked="0"/>
    </xf>
    <xf numFmtId="44" fontId="2" fillId="7" borderId="10" xfId="1" applyNumberFormat="1" applyFont="1" applyFill="1" applyBorder="1" applyAlignment="1" applyProtection="1">
      <alignment vertical="center" wrapText="1"/>
      <protection locked="0"/>
    </xf>
    <xf numFmtId="44" fontId="2" fillId="7" borderId="1" xfId="1" applyNumberFormat="1" applyFont="1" applyFill="1" applyBorder="1" applyAlignment="1" applyProtection="1">
      <alignment vertical="center" wrapText="1"/>
      <protection locked="0"/>
    </xf>
    <xf numFmtId="9" fontId="2" fillId="7" borderId="14" xfId="1" applyFont="1" applyFill="1" applyBorder="1" applyAlignment="1" applyProtection="1">
      <alignment horizontal="left" vertical="center" wrapText="1"/>
      <protection locked="0"/>
    </xf>
    <xf numFmtId="9" fontId="2" fillId="7" borderId="10" xfId="1" applyFont="1" applyFill="1" applyBorder="1" applyAlignment="1" applyProtection="1">
      <alignment horizontal="left" vertical="center" wrapText="1"/>
      <protection locked="0"/>
    </xf>
    <xf numFmtId="166" fontId="2" fillId="0" borderId="0" xfId="0" applyNumberFormat="1" applyFont="1" applyAlignment="1" applyProtection="1">
      <alignment vertical="center"/>
      <protection locked="0"/>
    </xf>
    <xf numFmtId="44" fontId="4" fillId="0" borderId="0" xfId="0" applyNumberFormat="1" applyFont="1" applyBorder="1" applyAlignment="1" applyProtection="1">
      <alignment horizontal="center" vertical="center"/>
      <protection locked="0"/>
    </xf>
    <xf numFmtId="14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42" xfId="0" applyNumberFormat="1" applyFont="1" applyFill="1" applyBorder="1" applyAlignment="1" applyProtection="1">
      <alignment horizontal="center" vertical="center" wrapText="1"/>
      <protection locked="0"/>
    </xf>
    <xf numFmtId="44" fontId="4" fillId="0" borderId="0" xfId="0" applyNumberFormat="1" applyFont="1" applyAlignment="1" applyProtection="1">
      <alignment vertical="center"/>
      <protection locked="0"/>
    </xf>
    <xf numFmtId="167" fontId="2" fillId="6" borderId="13" xfId="3" applyNumberFormat="1" applyFont="1" applyFill="1" applyBorder="1" applyAlignment="1" applyProtection="1">
      <alignment horizontal="center" vertical="center" wrapText="1"/>
      <protection locked="0"/>
    </xf>
    <xf numFmtId="44" fontId="2" fillId="6" borderId="13" xfId="0" applyNumberFormat="1" applyFont="1" applyFill="1" applyBorder="1" applyAlignment="1" applyProtection="1">
      <alignment horizontal="center" vertical="center" wrapText="1"/>
      <protection locked="0"/>
    </xf>
    <xf numFmtId="44" fontId="2" fillId="6" borderId="6" xfId="0" applyNumberFormat="1" applyFont="1" applyFill="1" applyBorder="1" applyAlignment="1" applyProtection="1">
      <alignment horizontal="center" vertical="center" wrapText="1"/>
      <protection locked="0"/>
    </xf>
    <xf numFmtId="167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44" fontId="2" fillId="7" borderId="9" xfId="1" applyNumberFormat="1" applyFont="1" applyFill="1" applyBorder="1" applyAlignment="1" applyProtection="1">
      <alignment horizontal="center" vertical="center" wrapText="1"/>
      <protection locked="0"/>
    </xf>
    <xf numFmtId="44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36" xfId="0" applyFont="1" applyFill="1" applyBorder="1" applyAlignment="1" applyProtection="1">
      <alignment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vertical="center" wrapText="1"/>
      <protection locked="0"/>
    </xf>
    <xf numFmtId="9" fontId="2" fillId="0" borderId="41" xfId="1" applyNumberFormat="1" applyFont="1" applyBorder="1" applyAlignment="1" applyProtection="1">
      <alignment horizontal="center" vertical="center"/>
      <protection locked="0"/>
    </xf>
    <xf numFmtId="9" fontId="2" fillId="0" borderId="41" xfId="1" applyFont="1" applyBorder="1" applyAlignment="1" applyProtection="1">
      <alignment horizontal="center" vertical="center"/>
      <protection locked="0"/>
    </xf>
    <xf numFmtId="14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0" fontId="7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7" xfId="2" applyFont="1" applyFill="1" applyBorder="1" applyAlignment="1" applyProtection="1">
      <alignment horizontal="center" vertical="center" wrapText="1"/>
      <protection locked="0"/>
    </xf>
    <xf numFmtId="9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9" fontId="4" fillId="3" borderId="6" xfId="1" applyNumberFormat="1" applyFont="1" applyFill="1" applyBorder="1" applyAlignment="1" applyProtection="1">
      <alignment horizontal="center" vertical="center"/>
      <protection locked="0"/>
    </xf>
    <xf numFmtId="9" fontId="4" fillId="3" borderId="7" xfId="1" applyNumberFormat="1" applyFont="1" applyFill="1" applyBorder="1" applyAlignment="1" applyProtection="1">
      <alignment horizontal="center" vertical="center"/>
      <protection locked="0"/>
    </xf>
    <xf numFmtId="9" fontId="7" fillId="3" borderId="0" xfId="1" applyFont="1" applyFill="1" applyBorder="1" applyAlignment="1" applyProtection="1">
      <alignment horizontal="center" vertical="center" wrapText="1"/>
      <protection locked="0"/>
    </xf>
    <xf numFmtId="165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7" xfId="2" applyFont="1" applyFill="1" applyBorder="1" applyAlignment="1" applyProtection="1">
      <alignment horizontal="center" vertical="center"/>
      <protection locked="0"/>
    </xf>
    <xf numFmtId="9" fontId="7" fillId="3" borderId="1" xfId="1" applyFont="1" applyFill="1" applyBorder="1" applyAlignment="1" applyProtection="1">
      <alignment horizontal="center" vertical="center" wrapText="1"/>
      <protection locked="0"/>
    </xf>
    <xf numFmtId="9" fontId="6" fillId="3" borderId="3" xfId="1" applyFont="1" applyFill="1" applyBorder="1" applyAlignment="1" applyProtection="1">
      <alignment horizontal="center" vertical="center" wrapText="1"/>
      <protection locked="0"/>
    </xf>
    <xf numFmtId="9" fontId="7" fillId="3" borderId="3" xfId="1" applyFont="1" applyFill="1" applyBorder="1" applyAlignment="1" applyProtection="1">
      <alignment horizontal="center" vertical="center" wrapText="1"/>
      <protection locked="0"/>
    </xf>
    <xf numFmtId="9" fontId="7" fillId="3" borderId="7" xfId="1" applyFont="1" applyFill="1" applyBorder="1" applyAlignment="1" applyProtection="1">
      <alignment horizontal="center" vertical="center" wrapText="1"/>
      <protection locked="0"/>
    </xf>
    <xf numFmtId="44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37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13" xfId="0" applyFont="1" applyFill="1" applyBorder="1" applyAlignment="1" applyProtection="1">
      <alignment horizontal="center" wrapText="1"/>
      <protection locked="0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wrapText="1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9" fontId="9" fillId="0" borderId="9" xfId="0" applyNumberFormat="1" applyFont="1" applyFill="1" applyBorder="1" applyAlignment="1" applyProtection="1">
      <alignment horizontal="center" vertical="center" wrapText="1"/>
    </xf>
    <xf numFmtId="9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9" fontId="9" fillId="0" borderId="9" xfId="1" applyNumberFormat="1" applyFont="1" applyFill="1" applyBorder="1" applyAlignment="1" applyProtection="1">
      <alignment horizontal="center" vertical="center" wrapText="1"/>
    </xf>
    <xf numFmtId="9" fontId="9" fillId="0" borderId="6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wrapText="1"/>
      <protection locked="0"/>
    </xf>
    <xf numFmtId="9" fontId="2" fillId="7" borderId="9" xfId="1" applyFont="1" applyFill="1" applyBorder="1" applyAlignment="1" applyProtection="1">
      <alignment horizontal="center" vertical="center" wrapText="1"/>
      <protection locked="0"/>
    </xf>
    <xf numFmtId="9" fontId="2" fillId="7" borderId="6" xfId="1" applyFont="1" applyFill="1" applyBorder="1" applyAlignment="1" applyProtection="1">
      <alignment horizontal="center" vertical="center" wrapText="1"/>
      <protection locked="0"/>
    </xf>
    <xf numFmtId="44" fontId="2" fillId="6" borderId="9" xfId="0" applyNumberFormat="1" applyFont="1" applyFill="1" applyBorder="1" applyAlignment="1" applyProtection="1">
      <alignment horizontal="center" vertical="center" wrapText="1"/>
      <protection locked="0"/>
    </xf>
    <xf numFmtId="44" fontId="2" fillId="6" borderId="6" xfId="0" applyNumberFormat="1" applyFont="1" applyFill="1" applyBorder="1" applyAlignment="1" applyProtection="1">
      <alignment horizontal="center" vertical="center" wrapText="1"/>
      <protection locked="0"/>
    </xf>
    <xf numFmtId="44" fontId="2" fillId="6" borderId="13" xfId="0" applyNumberFormat="1" applyFont="1" applyFill="1" applyBorder="1" applyAlignment="1" applyProtection="1">
      <alignment horizontal="center" vertical="center" wrapText="1"/>
      <protection locked="0"/>
    </xf>
    <xf numFmtId="9" fontId="2" fillId="7" borderId="7" xfId="1" applyFont="1" applyFill="1" applyBorder="1" applyAlignment="1" applyProtection="1">
      <alignment horizontal="center" vertical="center" wrapText="1"/>
      <protection locked="0"/>
    </xf>
    <xf numFmtId="44" fontId="2" fillId="7" borderId="9" xfId="1" applyNumberFormat="1" applyFont="1" applyFill="1" applyBorder="1" applyAlignment="1" applyProtection="1">
      <alignment horizontal="center" vertical="center" wrapText="1"/>
      <protection locked="0"/>
    </xf>
    <xf numFmtId="44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9" fontId="2" fillId="7" borderId="13" xfId="1" applyFont="1" applyFill="1" applyBorder="1" applyAlignment="1" applyProtection="1">
      <alignment horizontal="center" vertical="center" wrapText="1"/>
      <protection locked="0"/>
    </xf>
    <xf numFmtId="44" fontId="2" fillId="7" borderId="9" xfId="0" applyNumberFormat="1" applyFont="1" applyFill="1" applyBorder="1" applyAlignment="1" applyProtection="1">
      <alignment horizontal="center" vertical="center" wrapText="1"/>
      <protection locked="0"/>
    </xf>
    <xf numFmtId="44" fontId="2" fillId="7" borderId="13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9" xfId="1" applyFont="1" applyFill="1" applyBorder="1" applyAlignment="1" applyProtection="1">
      <alignment horizontal="center" vertical="center" wrapText="1"/>
      <protection locked="0"/>
    </xf>
    <xf numFmtId="9" fontId="2" fillId="6" borderId="6" xfId="1" applyFont="1" applyFill="1" applyBorder="1" applyAlignment="1" applyProtection="1">
      <alignment horizontal="center" vertical="center" wrapText="1"/>
      <protection locked="0"/>
    </xf>
    <xf numFmtId="9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166" fontId="2" fillId="0" borderId="9" xfId="1" applyNumberFormat="1" applyFont="1" applyFill="1" applyBorder="1" applyAlignment="1" applyProtection="1">
      <alignment horizontal="center" vertical="center" wrapText="1"/>
    </xf>
    <xf numFmtId="9" fontId="2" fillId="0" borderId="13" xfId="1" applyFont="1" applyFill="1" applyBorder="1" applyAlignment="1" applyProtection="1">
      <alignment horizontal="center" vertical="center" wrapText="1"/>
    </xf>
    <xf numFmtId="9" fontId="2" fillId="0" borderId="9" xfId="1" applyFont="1" applyFill="1" applyBorder="1" applyAlignment="1" applyProtection="1">
      <alignment horizontal="center" vertical="center" wrapText="1"/>
    </xf>
    <xf numFmtId="166" fontId="2" fillId="0" borderId="9" xfId="1" applyNumberFormat="1" applyFont="1" applyFill="1" applyBorder="1" applyAlignment="1" applyProtection="1">
      <alignment horizontal="left" vertical="center" wrapText="1" indent="5"/>
    </xf>
    <xf numFmtId="166" fontId="2" fillId="0" borderId="13" xfId="1" applyNumberFormat="1" applyFont="1" applyFill="1" applyBorder="1" applyAlignment="1" applyProtection="1">
      <alignment horizontal="left" vertical="center" wrapText="1" indent="5"/>
    </xf>
    <xf numFmtId="9" fontId="2" fillId="0" borderId="9" xfId="1" applyNumberFormat="1" applyFont="1" applyFill="1" applyBorder="1" applyAlignment="1" applyProtection="1">
      <alignment horizontal="center" vertical="center" wrapText="1"/>
    </xf>
    <xf numFmtId="9" fontId="2" fillId="0" borderId="13" xfId="1" applyNumberFormat="1" applyFont="1" applyFill="1" applyBorder="1" applyAlignment="1" applyProtection="1">
      <alignment horizontal="center" vertical="center" wrapText="1"/>
    </xf>
    <xf numFmtId="168" fontId="2" fillId="5" borderId="29" xfId="0" applyNumberFormat="1" applyFont="1" applyFill="1" applyBorder="1" applyAlignment="1" applyProtection="1">
      <alignment horizontal="center" vertical="center" wrapText="1"/>
      <protection locked="0"/>
    </xf>
    <xf numFmtId="168" fontId="2" fillId="5" borderId="0" xfId="0" applyNumberFormat="1" applyFont="1" applyFill="1" applyBorder="1" applyAlignment="1" applyProtection="1">
      <alignment horizontal="center" vertical="center" wrapText="1"/>
      <protection locked="0"/>
    </xf>
    <xf numFmtId="168" fontId="2" fillId="5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9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 wrapText="1"/>
      <protection locked="0"/>
    </xf>
    <xf numFmtId="0" fontId="2" fillId="0" borderId="41" xfId="0" applyFont="1" applyFill="1" applyBorder="1" applyAlignment="1" applyProtection="1">
      <alignment horizontal="center" wrapText="1"/>
      <protection locked="0"/>
    </xf>
    <xf numFmtId="0" fontId="9" fillId="0" borderId="29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2" fontId="9" fillId="0" borderId="29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4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9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4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29" xfId="1" applyNumberFormat="1" applyFont="1" applyFill="1" applyBorder="1" applyAlignment="1" applyProtection="1">
      <alignment horizontal="center" vertical="center" wrapText="1"/>
    </xf>
    <xf numFmtId="166" fontId="2" fillId="0" borderId="41" xfId="1" applyNumberFormat="1" applyFont="1" applyFill="1" applyBorder="1" applyAlignment="1" applyProtection="1">
      <alignment horizontal="center" vertical="center" wrapText="1"/>
    </xf>
    <xf numFmtId="10" fontId="12" fillId="0" borderId="0" xfId="1" applyNumberFormat="1" applyFont="1" applyAlignment="1" applyProtection="1">
      <alignment horizontal="center" vertical="center"/>
      <protection locked="0"/>
    </xf>
    <xf numFmtId="44" fontId="2" fillId="0" borderId="29" xfId="0" applyNumberFormat="1" applyFont="1" applyBorder="1" applyAlignment="1" applyProtection="1">
      <alignment horizontal="center" vertical="center"/>
      <protection locked="0"/>
    </xf>
    <xf numFmtId="44" fontId="2" fillId="7" borderId="6" xfId="0" applyNumberFormat="1" applyFont="1" applyFill="1" applyBorder="1" applyAlignment="1" applyProtection="1">
      <alignment horizontal="center" vertical="center" wrapText="1"/>
      <protection locked="0"/>
    </xf>
    <xf numFmtId="169" fontId="2" fillId="5" borderId="9" xfId="0" applyNumberFormat="1" applyFont="1" applyFill="1" applyBorder="1" applyAlignment="1" applyProtection="1">
      <alignment horizontal="center" vertical="center" wrapText="1"/>
      <protection locked="0"/>
    </xf>
    <xf numFmtId="169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9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9" fontId="2" fillId="2" borderId="3" xfId="1" applyFont="1" applyFill="1" applyBorder="1" applyAlignment="1" applyProtection="1">
      <alignment horizontal="center" vertical="center" wrapText="1"/>
    </xf>
    <xf numFmtId="9" fontId="2" fillId="2" borderId="13" xfId="1" applyFont="1" applyFill="1" applyBorder="1" applyAlignment="1" applyProtection="1">
      <alignment horizontal="center" vertical="center" wrapText="1"/>
    </xf>
    <xf numFmtId="167" fontId="2" fillId="7" borderId="9" xfId="1" applyNumberFormat="1" applyFont="1" applyFill="1" applyBorder="1" applyAlignment="1" applyProtection="1">
      <alignment horizontal="center" vertical="center" wrapText="1"/>
      <protection locked="0"/>
    </xf>
    <xf numFmtId="167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44" fontId="2" fillId="7" borderId="7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29" xfId="1" applyNumberFormat="1" applyFont="1" applyFill="1" applyBorder="1" applyAlignment="1" applyProtection="1">
      <alignment horizontal="center" vertical="center" wrapText="1"/>
    </xf>
    <xf numFmtId="9" fontId="2" fillId="0" borderId="41" xfId="1" applyNumberFormat="1" applyFont="1" applyFill="1" applyBorder="1" applyAlignment="1" applyProtection="1">
      <alignment horizontal="center" vertical="center" wrapText="1"/>
    </xf>
    <xf numFmtId="9" fontId="2" fillId="0" borderId="29" xfId="0" applyNumberFormat="1" applyFont="1" applyFill="1" applyBorder="1" applyAlignment="1" applyProtection="1">
      <alignment horizontal="center" vertical="center" wrapText="1"/>
    </xf>
    <xf numFmtId="9" fontId="2" fillId="0" borderId="0" xfId="0" applyNumberFormat="1" applyFont="1" applyFill="1" applyBorder="1" applyAlignment="1" applyProtection="1">
      <alignment horizontal="center" vertical="center" wrapText="1"/>
    </xf>
    <xf numFmtId="9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9" fontId="2" fillId="0" borderId="6" xfId="1" applyFont="1" applyFill="1" applyBorder="1" applyAlignment="1" applyProtection="1">
      <alignment horizontal="center" vertical="center" wrapText="1"/>
    </xf>
    <xf numFmtId="2" fontId="2" fillId="5" borderId="9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14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4" fontId="4" fillId="0" borderId="0" xfId="0" applyNumberFormat="1" applyFont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center" vertical="center" wrapText="1"/>
      <protection locked="0"/>
    </xf>
    <xf numFmtId="14" fontId="2" fillId="0" borderId="42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167" fontId="2" fillId="6" borderId="9" xfId="3" applyNumberFormat="1" applyFont="1" applyFill="1" applyBorder="1" applyAlignment="1" applyProtection="1">
      <alignment horizontal="center" vertical="center" wrapText="1"/>
      <protection locked="0"/>
    </xf>
    <xf numFmtId="167" fontId="2" fillId="6" borderId="6" xfId="3" applyNumberFormat="1" applyFont="1" applyFill="1" applyBorder="1" applyAlignment="1" applyProtection="1">
      <alignment horizontal="center" vertical="center" wrapText="1"/>
      <protection locked="0"/>
    </xf>
    <xf numFmtId="167" fontId="2" fillId="6" borderId="13" xfId="3" applyNumberFormat="1" applyFont="1" applyFill="1" applyBorder="1" applyAlignment="1" applyProtection="1">
      <alignment horizontal="center" vertical="center" wrapText="1"/>
      <protection locked="0"/>
    </xf>
    <xf numFmtId="166" fontId="2" fillId="6" borderId="9" xfId="1" applyNumberFormat="1" applyFont="1" applyFill="1" applyBorder="1" applyAlignment="1" applyProtection="1">
      <alignment horizontal="center" vertical="center" wrapText="1"/>
      <protection locked="0"/>
    </xf>
    <xf numFmtId="166" fontId="2" fillId="6" borderId="6" xfId="1" applyNumberFormat="1" applyFont="1" applyFill="1" applyBorder="1" applyAlignment="1" applyProtection="1">
      <alignment horizontal="center" vertical="center" wrapText="1"/>
      <protection locked="0"/>
    </xf>
    <xf numFmtId="166" fontId="2" fillId="6" borderId="13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/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3" fontId="9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2" fillId="0" borderId="30" xfId="0" applyFont="1" applyFill="1" applyBorder="1" applyAlignment="1" applyProtection="1">
      <alignment horizontal="center" wrapText="1"/>
      <protection locked="0"/>
    </xf>
    <xf numFmtId="0" fontId="2" fillId="0" borderId="34" xfId="0" applyFont="1" applyFill="1" applyBorder="1" applyAlignment="1" applyProtection="1">
      <alignment horizontal="center" wrapText="1"/>
      <protection locked="0"/>
    </xf>
    <xf numFmtId="0" fontId="2" fillId="0" borderId="35" xfId="0" applyFont="1" applyFill="1" applyBorder="1" applyAlignment="1" applyProtection="1">
      <alignment horizont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9" fontId="2" fillId="2" borderId="3" xfId="1" applyFont="1" applyFill="1" applyBorder="1" applyAlignment="1" applyProtection="1">
      <alignment horizontal="center" vertical="center" wrapText="1"/>
      <protection locked="0"/>
    </xf>
    <xf numFmtId="9" fontId="2" fillId="2" borderId="13" xfId="1" applyFont="1" applyFill="1" applyBorder="1" applyAlignment="1" applyProtection="1">
      <alignment horizontal="center" vertical="center" wrapText="1"/>
      <protection locked="0"/>
    </xf>
    <xf numFmtId="9" fontId="2" fillId="2" borderId="44" xfId="1" applyFont="1" applyFill="1" applyBorder="1" applyAlignment="1" applyProtection="1">
      <alignment horizontal="center" vertical="center" wrapText="1"/>
      <protection locked="0"/>
    </xf>
    <xf numFmtId="9" fontId="2" fillId="2" borderId="15" xfId="1" applyFont="1" applyFill="1" applyBorder="1" applyAlignment="1" applyProtection="1">
      <alignment horizontal="center" vertical="center" wrapText="1"/>
      <protection locked="0"/>
    </xf>
    <xf numFmtId="166" fontId="2" fillId="0" borderId="28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45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31" xfId="1" applyNumberFormat="1" applyFont="1" applyFill="1" applyBorder="1" applyAlignment="1" applyProtection="1">
      <alignment horizontal="center" vertical="center" wrapText="1"/>
    </xf>
    <xf numFmtId="9" fontId="2" fillId="0" borderId="46" xfId="1" applyNumberFormat="1" applyFont="1" applyFill="1" applyBorder="1" applyAlignment="1" applyProtection="1">
      <alignment horizontal="center" vertical="center" wrapText="1"/>
    </xf>
    <xf numFmtId="9" fontId="2" fillId="0" borderId="36" xfId="1" applyNumberFormat="1" applyFont="1" applyFill="1" applyBorder="1" applyAlignment="1" applyProtection="1">
      <alignment horizontal="center" vertical="center" wrapText="1"/>
    </xf>
    <xf numFmtId="44" fontId="2" fillId="6" borderId="7" xfId="0" applyNumberFormat="1" applyFont="1" applyFill="1" applyBorder="1" applyAlignment="1" applyProtection="1">
      <alignment horizontal="center" vertical="center" wrapText="1"/>
      <protection locked="0"/>
    </xf>
    <xf numFmtId="167" fontId="2" fillId="6" borderId="10" xfId="3" applyNumberFormat="1" applyFont="1" applyFill="1" applyBorder="1" applyAlignment="1" applyProtection="1">
      <alignment horizontal="center" vertical="center" wrapText="1"/>
      <protection locked="0"/>
    </xf>
    <xf numFmtId="167" fontId="2" fillId="6" borderId="1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Moneda 5" xfId="3" xr:uid="{00000000-0005-0000-0000-000000000000}"/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047\Downloads\Users\Usuario\Desktop\PLAN_INVERSIONES_2_P.D.xlsx(VERSION_ANTONIO%2021%20Abri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i"/>
      <sheetName val="MODIFICADO 25 NOV"/>
      <sheetName val="MODIFICADO 24 FEB (12)"/>
      <sheetName val="PTO 24 FEB"/>
      <sheetName val=" EGRE SEC CENT"/>
      <sheetName val="ING SEC CENT"/>
      <sheetName val="PROYECTOS ESTRATEGICOS"/>
      <sheetName val="Gastos_Inversión_2012"/>
      <sheetName val="RESUMEN"/>
      <sheetName val="POAI 2012-2015"/>
      <sheetName val="POR SECTORES EJECUTADO 31 DE M"/>
      <sheetName val="Analisis de alternativas"/>
      <sheetName val="ftes y usos"/>
      <sheetName val="Deuda"/>
      <sheetName val="SGP"/>
      <sheetName val="INDICADORES DEUDA"/>
      <sheetName val="Hoja3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2">
          <cell r="AA102">
            <v>219902577500</v>
          </cell>
        </row>
      </sheetData>
      <sheetData sheetId="5">
        <row r="5">
          <cell r="Z5">
            <v>127071249624</v>
          </cell>
        </row>
      </sheetData>
      <sheetData sheetId="6">
        <row r="29">
          <cell r="G29">
            <v>301227119205.59802</v>
          </cell>
        </row>
      </sheetData>
      <sheetData sheetId="7"/>
      <sheetData sheetId="8" refreshError="1"/>
      <sheetData sheetId="9">
        <row r="449">
          <cell r="Z449">
            <v>280820231681</v>
          </cell>
        </row>
      </sheetData>
      <sheetData sheetId="10">
        <row r="437">
          <cell r="M437">
            <v>16651493620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A38"/>
  <sheetViews>
    <sheetView tabSelected="1" topLeftCell="AK1" zoomScale="70" zoomScaleNormal="70" workbookViewId="0">
      <selection activeCell="AO29" sqref="AO29"/>
    </sheetView>
  </sheetViews>
  <sheetFormatPr baseColWidth="10" defaultRowHeight="12.75" x14ac:dyDescent="0.2"/>
  <cols>
    <col min="1" max="1" width="11.5703125" style="12" customWidth="1"/>
    <col min="2" max="2" width="35.28515625" style="12" customWidth="1"/>
    <col min="3" max="3" width="27.85546875" style="19" bestFit="1" customWidth="1"/>
    <col min="4" max="4" width="9.7109375" style="12" hidden="1" customWidth="1"/>
    <col min="5" max="5" width="26.140625" style="19" customWidth="1"/>
    <col min="6" max="6" width="9.7109375" style="12" hidden="1" customWidth="1"/>
    <col min="7" max="7" width="35" style="20" customWidth="1"/>
    <col min="8" max="8" width="8.28515625" style="19" hidden="1" customWidth="1"/>
    <col min="9" max="9" width="13.140625" style="21" customWidth="1"/>
    <col min="10" max="10" width="11.28515625" style="21" customWidth="1"/>
    <col min="11" max="11" width="10.140625" style="21" customWidth="1"/>
    <col min="12" max="12" width="17.28515625" style="19" customWidth="1"/>
    <col min="13" max="13" width="20.28515625" style="21" customWidth="1"/>
    <col min="14" max="14" width="13.85546875" style="22" customWidth="1"/>
    <col min="15" max="15" width="20" style="21" customWidth="1"/>
    <col min="16" max="16" width="14.7109375" style="23" customWidth="1"/>
    <col min="17" max="17" width="44.85546875" style="21" customWidth="1"/>
    <col min="18" max="18" width="10.85546875" style="24" customWidth="1"/>
    <col min="19" max="19" width="9.5703125" style="25" customWidth="1"/>
    <col min="20" max="20" width="10.42578125" style="25" customWidth="1"/>
    <col min="21" max="22" width="10" style="25" customWidth="1"/>
    <col min="23" max="23" width="12.140625" style="25" customWidth="1"/>
    <col min="24" max="24" width="16" style="19" customWidth="1"/>
    <col min="25" max="25" width="69.7109375" style="21" customWidth="1"/>
    <col min="26" max="26" width="24.28515625" style="21" customWidth="1"/>
    <col min="27" max="27" width="26.28515625" style="21" customWidth="1"/>
    <col min="28" max="28" width="20.28515625" style="21" customWidth="1"/>
    <col min="29" max="29" width="29" style="21" customWidth="1"/>
    <col min="30" max="30" width="23.28515625" style="21" customWidth="1"/>
    <col min="31" max="31" width="20.28515625" style="26" customWidth="1"/>
    <col min="32" max="36" width="24.7109375" style="26" customWidth="1"/>
    <col min="37" max="37" width="23" style="26" bestFit="1" customWidth="1"/>
    <col min="38" max="38" width="9.140625" style="27" customWidth="1"/>
    <col min="39" max="39" width="24.85546875" style="27" customWidth="1"/>
    <col min="40" max="42" width="26.5703125" style="27" customWidth="1"/>
    <col min="43" max="43" width="22.7109375" style="27" customWidth="1"/>
    <col min="44" max="44" width="10.42578125" style="27" customWidth="1"/>
    <col min="45" max="45" width="27.85546875" style="26" hidden="1" customWidth="1"/>
    <col min="46" max="46" width="13" style="27" hidden="1" customWidth="1"/>
    <col min="47" max="50" width="16" style="27" hidden="1" customWidth="1"/>
    <col min="51" max="51" width="31" style="28" customWidth="1"/>
    <col min="52" max="52" width="20.28515625" style="21" customWidth="1"/>
    <col min="53" max="53" width="28.7109375" style="21" customWidth="1"/>
    <col min="54" max="16384" width="11.42578125" style="12"/>
  </cols>
  <sheetData>
    <row r="2" spans="1:53" ht="13.5" thickBot="1" x14ac:dyDescent="0.25"/>
    <row r="3" spans="1:53" ht="16.5" thickBot="1" x14ac:dyDescent="0.3">
      <c r="B3" s="137" t="s">
        <v>0</v>
      </c>
      <c r="C3" s="184">
        <v>2022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6"/>
    </row>
    <row r="4" spans="1:53" ht="16.5" thickBot="1" x14ac:dyDescent="0.3">
      <c r="B4" s="137" t="s">
        <v>1</v>
      </c>
      <c r="C4" s="184" t="s">
        <v>111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6"/>
    </row>
    <row r="5" spans="1:53" x14ac:dyDescent="0.2">
      <c r="B5" s="214" t="s">
        <v>3</v>
      </c>
      <c r="C5" s="214" t="s">
        <v>4</v>
      </c>
      <c r="D5" s="214" t="s">
        <v>5</v>
      </c>
      <c r="E5" s="214" t="s">
        <v>6</v>
      </c>
      <c r="F5" s="214" t="s">
        <v>5</v>
      </c>
      <c r="G5" s="216" t="s">
        <v>7</v>
      </c>
      <c r="H5" s="214" t="s">
        <v>5</v>
      </c>
      <c r="I5" s="216" t="s">
        <v>8</v>
      </c>
      <c r="J5" s="216" t="s">
        <v>9</v>
      </c>
      <c r="K5" s="217" t="s">
        <v>10</v>
      </c>
      <c r="L5" s="217" t="s">
        <v>11</v>
      </c>
      <c r="M5" s="205" t="s">
        <v>12</v>
      </c>
      <c r="N5" s="205"/>
      <c r="O5" s="205"/>
      <c r="P5" s="205"/>
      <c r="Q5" s="196" t="s">
        <v>13</v>
      </c>
      <c r="R5" s="199" t="s">
        <v>5</v>
      </c>
      <c r="S5" s="201" t="s">
        <v>14</v>
      </c>
      <c r="T5" s="201"/>
      <c r="U5" s="201"/>
      <c r="V5" s="201"/>
      <c r="W5" s="201"/>
      <c r="X5" s="202" t="s">
        <v>15</v>
      </c>
      <c r="Y5" s="187" t="s">
        <v>16</v>
      </c>
      <c r="Z5" s="187" t="s">
        <v>17</v>
      </c>
      <c r="AA5" s="218" t="s">
        <v>18</v>
      </c>
      <c r="AB5" s="196"/>
      <c r="AC5" s="187" t="s">
        <v>19</v>
      </c>
      <c r="AD5" s="187"/>
      <c r="AE5" s="187"/>
      <c r="AF5" s="187"/>
      <c r="AG5" s="187"/>
      <c r="AH5" s="187"/>
      <c r="AI5" s="187"/>
      <c r="AJ5" s="187"/>
      <c r="AK5" s="187"/>
      <c r="AL5" s="187"/>
      <c r="AM5" s="95"/>
      <c r="AN5" s="95"/>
      <c r="AO5" s="175"/>
      <c r="AP5" s="175"/>
      <c r="AQ5" s="95"/>
      <c r="AR5" s="95"/>
      <c r="AS5" s="97"/>
      <c r="AT5" s="96"/>
      <c r="AU5" s="96"/>
      <c r="AV5" s="96"/>
      <c r="AW5" s="96"/>
      <c r="AX5" s="96"/>
      <c r="AY5" s="187" t="s">
        <v>20</v>
      </c>
      <c r="AZ5" s="187" t="s">
        <v>21</v>
      </c>
      <c r="BA5" s="187" t="s">
        <v>22</v>
      </c>
    </row>
    <row r="6" spans="1:53" ht="12.75" customHeight="1" thickBot="1" x14ac:dyDescent="0.25">
      <c r="B6" s="214"/>
      <c r="C6" s="214"/>
      <c r="D6" s="214"/>
      <c r="E6" s="214"/>
      <c r="F6" s="214"/>
      <c r="G6" s="216"/>
      <c r="H6" s="214"/>
      <c r="I6" s="216"/>
      <c r="J6" s="216"/>
      <c r="K6" s="219"/>
      <c r="L6" s="219"/>
      <c r="M6" s="192" t="s">
        <v>73</v>
      </c>
      <c r="N6" s="192" t="s">
        <v>74</v>
      </c>
      <c r="O6" s="193" t="s">
        <v>23</v>
      </c>
      <c r="P6" s="195" t="s">
        <v>24</v>
      </c>
      <c r="Q6" s="197"/>
      <c r="R6" s="199"/>
      <c r="S6" s="201"/>
      <c r="T6" s="201"/>
      <c r="U6" s="201"/>
      <c r="V6" s="201"/>
      <c r="W6" s="201"/>
      <c r="X6" s="203"/>
      <c r="Y6" s="190"/>
      <c r="Z6" s="190"/>
      <c r="AA6" s="191" t="s">
        <v>25</v>
      </c>
      <c r="AB6" s="191" t="s">
        <v>26</v>
      </c>
      <c r="AC6" s="190" t="s">
        <v>27</v>
      </c>
      <c r="AD6" s="190" t="s">
        <v>28</v>
      </c>
      <c r="AE6" s="212" t="s">
        <v>29</v>
      </c>
      <c r="AF6" s="212" t="s">
        <v>69</v>
      </c>
      <c r="AG6" s="212" t="s">
        <v>70</v>
      </c>
      <c r="AH6" s="210" t="s">
        <v>71</v>
      </c>
      <c r="AI6" s="210" t="s">
        <v>155</v>
      </c>
      <c r="AJ6" s="210" t="s">
        <v>156</v>
      </c>
      <c r="AK6" s="212" t="s">
        <v>30</v>
      </c>
      <c r="AL6" s="206" t="s">
        <v>31</v>
      </c>
      <c r="AM6" s="208" t="s">
        <v>110</v>
      </c>
      <c r="AN6" s="208" t="s">
        <v>67</v>
      </c>
      <c r="AO6" s="208" t="s">
        <v>157</v>
      </c>
      <c r="AP6" s="208" t="s">
        <v>158</v>
      </c>
      <c r="AQ6" s="208" t="s">
        <v>32</v>
      </c>
      <c r="AR6" s="208" t="s">
        <v>31</v>
      </c>
      <c r="AS6" s="210" t="s">
        <v>90</v>
      </c>
      <c r="AT6" s="208" t="s">
        <v>31</v>
      </c>
      <c r="AU6" s="210" t="s">
        <v>68</v>
      </c>
      <c r="AV6" s="210" t="s">
        <v>31</v>
      </c>
      <c r="AW6" s="210" t="s">
        <v>92</v>
      </c>
      <c r="AX6" s="210" t="s">
        <v>31</v>
      </c>
      <c r="AY6" s="190"/>
      <c r="AZ6" s="188"/>
      <c r="BA6" s="190"/>
    </row>
    <row r="7" spans="1:53" ht="34.5" customHeight="1" x14ac:dyDescent="0.2">
      <c r="B7" s="215"/>
      <c r="C7" s="215"/>
      <c r="D7" s="215"/>
      <c r="E7" s="215"/>
      <c r="F7" s="215"/>
      <c r="G7" s="217"/>
      <c r="H7" s="215"/>
      <c r="I7" s="217"/>
      <c r="J7" s="217"/>
      <c r="K7" s="219"/>
      <c r="L7" s="219"/>
      <c r="M7" s="192"/>
      <c r="N7" s="192"/>
      <c r="O7" s="194"/>
      <c r="P7" s="195"/>
      <c r="Q7" s="198"/>
      <c r="R7" s="200"/>
      <c r="S7" s="1" t="s">
        <v>33</v>
      </c>
      <c r="T7" s="1" t="s">
        <v>34</v>
      </c>
      <c r="U7" s="1" t="s">
        <v>35</v>
      </c>
      <c r="V7" s="31" t="s">
        <v>36</v>
      </c>
      <c r="W7" s="34" t="s">
        <v>66</v>
      </c>
      <c r="X7" s="204"/>
      <c r="Y7" s="191"/>
      <c r="Z7" s="191"/>
      <c r="AA7" s="187"/>
      <c r="AB7" s="187"/>
      <c r="AC7" s="189"/>
      <c r="AD7" s="191"/>
      <c r="AE7" s="213"/>
      <c r="AF7" s="213"/>
      <c r="AG7" s="213"/>
      <c r="AH7" s="211"/>
      <c r="AI7" s="211"/>
      <c r="AJ7" s="211"/>
      <c r="AK7" s="213"/>
      <c r="AL7" s="207"/>
      <c r="AM7" s="209"/>
      <c r="AN7" s="209"/>
      <c r="AO7" s="209"/>
      <c r="AP7" s="209"/>
      <c r="AQ7" s="209"/>
      <c r="AR7" s="209"/>
      <c r="AS7" s="211"/>
      <c r="AT7" s="209"/>
      <c r="AU7" s="211"/>
      <c r="AV7" s="211"/>
      <c r="AW7" s="211"/>
      <c r="AX7" s="211"/>
      <c r="AY7" s="191"/>
      <c r="AZ7" s="189"/>
      <c r="BA7" s="191"/>
    </row>
    <row r="8" spans="1:53" ht="13.5" thickBot="1" x14ac:dyDescent="0.25">
      <c r="A8" s="13" t="s">
        <v>37</v>
      </c>
      <c r="B8" s="14"/>
      <c r="C8" s="14"/>
      <c r="D8" s="14"/>
      <c r="E8" s="14"/>
      <c r="F8" s="14"/>
      <c r="G8" s="15"/>
      <c r="H8" s="16"/>
      <c r="I8" s="16"/>
      <c r="J8" s="16"/>
      <c r="K8" s="17"/>
      <c r="L8" s="17"/>
      <c r="M8" s="2"/>
      <c r="N8" s="2"/>
      <c r="O8" s="2"/>
      <c r="P8" s="3"/>
      <c r="Q8" s="4"/>
      <c r="R8" s="3"/>
      <c r="S8" s="5"/>
      <c r="T8" s="5"/>
      <c r="U8" s="5"/>
      <c r="V8" s="32"/>
      <c r="W8" s="35"/>
      <c r="X8" s="33"/>
      <c r="Y8" s="6"/>
      <c r="Z8" s="6"/>
      <c r="AA8" s="7"/>
      <c r="AB8" s="8"/>
      <c r="AC8" s="9"/>
      <c r="AD8" s="6"/>
      <c r="AE8" s="10"/>
      <c r="AF8" s="10"/>
      <c r="AG8" s="10"/>
      <c r="AH8" s="10"/>
      <c r="AI8" s="10"/>
      <c r="AJ8" s="10"/>
      <c r="AK8" s="10"/>
      <c r="AL8" s="11"/>
      <c r="AM8" s="11"/>
      <c r="AN8" s="11"/>
      <c r="AO8" s="11"/>
      <c r="AP8" s="11"/>
      <c r="AQ8" s="11"/>
      <c r="AR8" s="11"/>
      <c r="AS8" s="10"/>
      <c r="AT8" s="11"/>
      <c r="AU8" s="10"/>
      <c r="AV8" s="10"/>
      <c r="AW8" s="10"/>
      <c r="AX8" s="10"/>
      <c r="AY8" s="6"/>
      <c r="AZ8" s="9"/>
      <c r="BA8" s="6"/>
    </row>
    <row r="9" spans="1:53" s="36" customFormat="1" ht="38.25" customHeight="1" thickBot="1" x14ac:dyDescent="0.25">
      <c r="B9" s="323" t="s">
        <v>38</v>
      </c>
      <c r="C9" s="326" t="s">
        <v>39</v>
      </c>
      <c r="D9" s="222"/>
      <c r="E9" s="224" t="s">
        <v>40</v>
      </c>
      <c r="F9" s="226"/>
      <c r="G9" s="230" t="s">
        <v>41</v>
      </c>
      <c r="H9" s="230"/>
      <c r="I9" s="230" t="s">
        <v>42</v>
      </c>
      <c r="J9" s="230">
        <v>22</v>
      </c>
      <c r="K9" s="230">
        <v>22</v>
      </c>
      <c r="L9" s="230" t="s">
        <v>43</v>
      </c>
      <c r="M9" s="228">
        <v>22</v>
      </c>
      <c r="N9" s="233">
        <v>0</v>
      </c>
      <c r="O9" s="235">
        <f>(U9*R9)+(U11*R11)</f>
        <v>0</v>
      </c>
      <c r="P9" s="238">
        <f>(R9*W9)+(R11*W11)+(R10*W10)</f>
        <v>5.000000000000001E-2</v>
      </c>
      <c r="Q9" s="111" t="s">
        <v>75</v>
      </c>
      <c r="R9" s="93">
        <v>0.4</v>
      </c>
      <c r="S9" s="109">
        <v>0.05</v>
      </c>
      <c r="T9" s="109">
        <v>0</v>
      </c>
      <c r="U9" s="90">
        <v>0</v>
      </c>
      <c r="V9" s="110">
        <v>0</v>
      </c>
      <c r="W9" s="92">
        <f>S9+T9+U9+V9</f>
        <v>0.05</v>
      </c>
      <c r="X9" s="118">
        <v>44926</v>
      </c>
      <c r="Y9" s="147" t="s">
        <v>112</v>
      </c>
      <c r="Z9" s="230" t="s">
        <v>103</v>
      </c>
      <c r="AA9" s="230" t="s">
        <v>44</v>
      </c>
      <c r="AB9" s="342" t="s">
        <v>72</v>
      </c>
      <c r="AC9" s="40" t="s">
        <v>78</v>
      </c>
      <c r="AD9" s="40" t="s">
        <v>79</v>
      </c>
      <c r="AE9" s="56">
        <v>70000000</v>
      </c>
      <c r="AF9" s="56"/>
      <c r="AG9" s="56"/>
      <c r="AH9" s="244">
        <f>SUM(AE9:AE11)</f>
        <v>80000000</v>
      </c>
      <c r="AI9" s="56">
        <v>70000000</v>
      </c>
      <c r="AJ9" s="56">
        <v>70000000</v>
      </c>
      <c r="AK9" s="56">
        <v>70000000</v>
      </c>
      <c r="AL9" s="339">
        <f>AK9/AH9</f>
        <v>0.875</v>
      </c>
      <c r="AM9" s="125" t="s">
        <v>143</v>
      </c>
      <c r="AN9" s="127">
        <v>70000000</v>
      </c>
      <c r="AO9" s="127">
        <v>62000000</v>
      </c>
      <c r="AP9" s="127"/>
      <c r="AQ9" s="127">
        <v>0</v>
      </c>
      <c r="AR9" s="159">
        <f>AQ9/AN9</f>
        <v>0</v>
      </c>
      <c r="AS9" s="251">
        <v>0</v>
      </c>
      <c r="AT9" s="242" t="e">
        <f>AS9/(AG10+AF9)</f>
        <v>#DIV/0!</v>
      </c>
      <c r="AU9" s="242">
        <f>AS9/(AN9)</f>
        <v>0</v>
      </c>
      <c r="AV9" s="242"/>
      <c r="AW9" s="242"/>
      <c r="AX9" s="242"/>
      <c r="AY9" s="230" t="s">
        <v>2</v>
      </c>
      <c r="AZ9" s="230" t="s">
        <v>45</v>
      </c>
      <c r="BA9" s="220"/>
    </row>
    <row r="10" spans="1:53" s="36" customFormat="1" ht="36.75" customHeight="1" thickBot="1" x14ac:dyDescent="0.25">
      <c r="B10" s="324"/>
      <c r="C10" s="327"/>
      <c r="D10" s="278"/>
      <c r="E10" s="279"/>
      <c r="F10" s="241"/>
      <c r="G10" s="240"/>
      <c r="H10" s="240"/>
      <c r="I10" s="240"/>
      <c r="J10" s="240"/>
      <c r="K10" s="240"/>
      <c r="L10" s="240"/>
      <c r="M10" s="232"/>
      <c r="N10" s="234"/>
      <c r="O10" s="236"/>
      <c r="P10" s="239"/>
      <c r="Q10" s="45" t="s">
        <v>76</v>
      </c>
      <c r="R10" s="46">
        <v>0.4</v>
      </c>
      <c r="S10" s="103">
        <v>0.05</v>
      </c>
      <c r="T10" s="103">
        <v>0</v>
      </c>
      <c r="U10" s="104">
        <v>0</v>
      </c>
      <c r="V10" s="105">
        <v>0</v>
      </c>
      <c r="W10" s="49">
        <f>S10+T10+U10+V10</f>
        <v>0.05</v>
      </c>
      <c r="X10" s="118">
        <v>44926</v>
      </c>
      <c r="Y10" s="147" t="s">
        <v>112</v>
      </c>
      <c r="Z10" s="240"/>
      <c r="AA10" s="240"/>
      <c r="AB10" s="343"/>
      <c r="AC10" s="136" t="s">
        <v>86</v>
      </c>
      <c r="AD10" s="156" t="s">
        <v>80</v>
      </c>
      <c r="AE10" s="61">
        <v>10000000</v>
      </c>
      <c r="AF10" s="61"/>
      <c r="AG10" s="61"/>
      <c r="AH10" s="245"/>
      <c r="AI10" s="62"/>
      <c r="AJ10" s="62"/>
      <c r="AK10" s="61">
        <v>0</v>
      </c>
      <c r="AL10" s="340"/>
      <c r="AM10" s="124" t="s">
        <v>144</v>
      </c>
      <c r="AN10" s="126">
        <v>10000000</v>
      </c>
      <c r="AO10" s="126"/>
      <c r="AP10" s="126"/>
      <c r="AQ10" s="126">
        <v>0</v>
      </c>
      <c r="AR10" s="81">
        <f>AQ10/AN10</f>
        <v>0</v>
      </c>
      <c r="AS10" s="307"/>
      <c r="AT10" s="247"/>
      <c r="AU10" s="247"/>
      <c r="AV10" s="243"/>
      <c r="AW10" s="243"/>
      <c r="AX10" s="243"/>
      <c r="AY10" s="240"/>
      <c r="AZ10" s="240"/>
      <c r="BA10" s="221"/>
    </row>
    <row r="11" spans="1:53" s="36" customFormat="1" ht="36" customHeight="1" thickBot="1" x14ac:dyDescent="0.25">
      <c r="B11" s="324"/>
      <c r="C11" s="327"/>
      <c r="D11" s="278"/>
      <c r="E11" s="279"/>
      <c r="F11" s="241"/>
      <c r="G11" s="240"/>
      <c r="H11" s="240"/>
      <c r="I11" s="240"/>
      <c r="J11" s="240"/>
      <c r="K11" s="240"/>
      <c r="L11" s="240"/>
      <c r="M11" s="232"/>
      <c r="N11" s="234"/>
      <c r="O11" s="237"/>
      <c r="P11" s="239"/>
      <c r="Q11" s="138" t="s">
        <v>77</v>
      </c>
      <c r="R11" s="139">
        <v>0.2</v>
      </c>
      <c r="S11" s="140">
        <v>0.05</v>
      </c>
      <c r="T11" s="140">
        <v>0</v>
      </c>
      <c r="U11" s="141">
        <v>0</v>
      </c>
      <c r="V11" s="142">
        <v>0</v>
      </c>
      <c r="W11" s="143">
        <f t="shared" ref="W11:W16" si="0">S11+T11+U11+V11</f>
        <v>0.05</v>
      </c>
      <c r="X11" s="123">
        <v>44926</v>
      </c>
      <c r="Y11" s="147" t="s">
        <v>112</v>
      </c>
      <c r="Z11" s="240"/>
      <c r="AA11" s="240"/>
      <c r="AB11" s="344"/>
      <c r="AC11" s="144"/>
      <c r="AD11" s="149"/>
      <c r="AE11" s="145"/>
      <c r="AF11" s="145"/>
      <c r="AG11" s="145"/>
      <c r="AH11" s="245"/>
      <c r="AI11" s="171"/>
      <c r="AJ11" s="171"/>
      <c r="AK11" s="145">
        <v>0</v>
      </c>
      <c r="AL11" s="341"/>
      <c r="AM11" s="116" t="s">
        <v>47</v>
      </c>
      <c r="AN11" s="117">
        <v>0</v>
      </c>
      <c r="AO11" s="117"/>
      <c r="AP11" s="117"/>
      <c r="AQ11" s="117">
        <v>0</v>
      </c>
      <c r="AR11" s="115" t="e">
        <f>AQ11/AN11</f>
        <v>#DIV/0!</v>
      </c>
      <c r="AS11" s="146">
        <v>0</v>
      </c>
      <c r="AT11" s="121">
        <f>AS11/AH9</f>
        <v>0</v>
      </c>
      <c r="AU11" s="115" t="e">
        <f>AS11/(AN11)</f>
        <v>#DIV/0!</v>
      </c>
      <c r="AV11" s="121"/>
      <c r="AW11" s="121"/>
      <c r="AX11" s="121"/>
      <c r="AY11" s="240"/>
      <c r="AZ11" s="240"/>
      <c r="BA11" s="221"/>
    </row>
    <row r="12" spans="1:53" s="36" customFormat="1" ht="49.5" customHeight="1" thickBot="1" x14ac:dyDescent="0.25">
      <c r="B12" s="324"/>
      <c r="C12" s="327"/>
      <c r="D12" s="278"/>
      <c r="E12" s="279"/>
      <c r="F12" s="226"/>
      <c r="G12" s="230" t="s">
        <v>46</v>
      </c>
      <c r="H12" s="230"/>
      <c r="I12" s="230" t="s">
        <v>42</v>
      </c>
      <c r="J12" s="230">
        <v>7</v>
      </c>
      <c r="K12" s="230">
        <v>5</v>
      </c>
      <c r="L12" s="230" t="s">
        <v>51</v>
      </c>
      <c r="M12" s="230">
        <v>5</v>
      </c>
      <c r="N12" s="261">
        <v>0</v>
      </c>
      <c r="O12" s="265">
        <v>0</v>
      </c>
      <c r="P12" s="265">
        <f>(R12*W12)+(R13*W13)+(R14*W14)</f>
        <v>0.41499999999999998</v>
      </c>
      <c r="Q12" s="43" t="s">
        <v>94</v>
      </c>
      <c r="R12" s="112">
        <v>0.1</v>
      </c>
      <c r="S12" s="106">
        <v>1</v>
      </c>
      <c r="T12" s="106">
        <v>0</v>
      </c>
      <c r="U12" s="107">
        <v>0</v>
      </c>
      <c r="V12" s="108">
        <v>0</v>
      </c>
      <c r="W12" s="49">
        <f t="shared" si="0"/>
        <v>1</v>
      </c>
      <c r="X12" s="123">
        <v>44926</v>
      </c>
      <c r="Y12" s="148" t="s">
        <v>113</v>
      </c>
      <c r="Z12" s="230" t="s">
        <v>103</v>
      </c>
      <c r="AA12" s="230" t="s">
        <v>44</v>
      </c>
      <c r="AB12" s="230" t="s">
        <v>72</v>
      </c>
      <c r="AC12" s="37" t="s">
        <v>81</v>
      </c>
      <c r="AD12" s="40" t="s">
        <v>79</v>
      </c>
      <c r="AE12" s="59">
        <v>1000000000</v>
      </c>
      <c r="AF12" s="59"/>
      <c r="AG12" s="59"/>
      <c r="AH12" s="244">
        <f>AE12+AF13</f>
        <v>1100000000</v>
      </c>
      <c r="AI12" s="56"/>
      <c r="AJ12" s="56"/>
      <c r="AK12" s="59">
        <v>0</v>
      </c>
      <c r="AL12" s="257">
        <f>AK12/AE12</f>
        <v>0</v>
      </c>
      <c r="AM12" s="159" t="s">
        <v>140</v>
      </c>
      <c r="AN12" s="127">
        <v>39270000</v>
      </c>
      <c r="AO12" s="127"/>
      <c r="AP12" s="127">
        <v>30345000</v>
      </c>
      <c r="AQ12" s="160">
        <v>8925000</v>
      </c>
      <c r="AR12" s="116">
        <f>AQ12/AN12</f>
        <v>0.22727272727272727</v>
      </c>
      <c r="AS12" s="120"/>
      <c r="AT12" s="120"/>
      <c r="AU12" s="114"/>
      <c r="AV12" s="120"/>
      <c r="AW12" s="120"/>
      <c r="AX12" s="120"/>
      <c r="AY12" s="230" t="s">
        <v>2</v>
      </c>
      <c r="AZ12" s="230" t="s">
        <v>45</v>
      </c>
      <c r="BA12" s="220" t="s">
        <v>154</v>
      </c>
    </row>
    <row r="13" spans="1:53" s="36" customFormat="1" ht="26.25" thickBot="1" x14ac:dyDescent="0.25">
      <c r="B13" s="324"/>
      <c r="C13" s="327"/>
      <c r="D13" s="278"/>
      <c r="E13" s="279"/>
      <c r="F13" s="241"/>
      <c r="G13" s="240"/>
      <c r="H13" s="240"/>
      <c r="I13" s="240"/>
      <c r="J13" s="240"/>
      <c r="K13" s="240"/>
      <c r="L13" s="240"/>
      <c r="M13" s="240"/>
      <c r="N13" s="314"/>
      <c r="O13" s="315"/>
      <c r="P13" s="315"/>
      <c r="Q13" s="91" t="s">
        <v>95</v>
      </c>
      <c r="R13" s="89">
        <v>0.2</v>
      </c>
      <c r="S13" s="109">
        <v>0.7</v>
      </c>
      <c r="T13" s="109">
        <v>0</v>
      </c>
      <c r="U13" s="90">
        <v>0</v>
      </c>
      <c r="V13" s="110">
        <v>0</v>
      </c>
      <c r="W13" s="49">
        <f t="shared" si="0"/>
        <v>0.7</v>
      </c>
      <c r="X13" s="123">
        <v>44926</v>
      </c>
      <c r="Y13" s="147" t="s">
        <v>126</v>
      </c>
      <c r="Z13" s="240"/>
      <c r="AA13" s="240"/>
      <c r="AB13" s="240"/>
      <c r="AC13" s="45" t="s">
        <v>139</v>
      </c>
      <c r="AD13" s="157" t="s">
        <v>134</v>
      </c>
      <c r="AE13" s="61"/>
      <c r="AF13" s="61">
        <v>100000000</v>
      </c>
      <c r="AG13" s="61"/>
      <c r="AH13" s="245"/>
      <c r="AI13" s="365"/>
      <c r="AJ13" s="365"/>
      <c r="AK13" s="61">
        <v>0</v>
      </c>
      <c r="AL13" s="258"/>
      <c r="AM13" s="81" t="s">
        <v>141</v>
      </c>
      <c r="AN13" s="79">
        <v>52106032</v>
      </c>
      <c r="AO13" s="79">
        <v>52106032</v>
      </c>
      <c r="AP13" s="79"/>
      <c r="AQ13" s="161">
        <v>0</v>
      </c>
      <c r="AR13" s="116">
        <f>AQ13/AN13</f>
        <v>0</v>
      </c>
      <c r="AS13" s="116"/>
      <c r="AT13" s="116"/>
      <c r="AU13" s="116"/>
      <c r="AV13" s="116"/>
      <c r="AW13" s="116"/>
      <c r="AX13" s="116"/>
      <c r="AY13" s="240"/>
      <c r="AZ13" s="240"/>
      <c r="BA13" s="221"/>
    </row>
    <row r="14" spans="1:53" s="36" customFormat="1" ht="39" thickBot="1" x14ac:dyDescent="0.25">
      <c r="B14" s="325"/>
      <c r="C14" s="328"/>
      <c r="D14" s="223"/>
      <c r="E14" s="225"/>
      <c r="F14" s="227"/>
      <c r="G14" s="231"/>
      <c r="H14" s="231"/>
      <c r="I14" s="231"/>
      <c r="J14" s="231"/>
      <c r="K14" s="231"/>
      <c r="L14" s="231"/>
      <c r="M14" s="231"/>
      <c r="N14" s="262"/>
      <c r="O14" s="264"/>
      <c r="P14" s="264"/>
      <c r="Q14" s="43" t="s">
        <v>102</v>
      </c>
      <c r="R14" s="112">
        <v>0.7</v>
      </c>
      <c r="S14" s="106">
        <v>0.25</v>
      </c>
      <c r="T14" s="106">
        <v>0</v>
      </c>
      <c r="U14" s="107">
        <v>0</v>
      </c>
      <c r="V14" s="108">
        <v>0</v>
      </c>
      <c r="W14" s="49">
        <f t="shared" si="0"/>
        <v>0.25</v>
      </c>
      <c r="X14" s="119">
        <v>44926</v>
      </c>
      <c r="Y14" s="148" t="s">
        <v>127</v>
      </c>
      <c r="Z14" s="231"/>
      <c r="AA14" s="231"/>
      <c r="AB14" s="231"/>
      <c r="AC14" s="53"/>
      <c r="AD14" s="53"/>
      <c r="AE14" s="60"/>
      <c r="AF14" s="60"/>
      <c r="AG14" s="60"/>
      <c r="AH14" s="246"/>
      <c r="AI14" s="170"/>
      <c r="AJ14" s="170"/>
      <c r="AK14" s="60">
        <v>0</v>
      </c>
      <c r="AL14" s="259"/>
      <c r="AM14" s="81" t="s">
        <v>142</v>
      </c>
      <c r="AN14" s="77">
        <v>1008623968</v>
      </c>
      <c r="AO14" s="77">
        <f>960730000+47893968</f>
        <v>1008623968</v>
      </c>
      <c r="AP14" s="77"/>
      <c r="AQ14" s="158">
        <v>0</v>
      </c>
      <c r="AR14" s="116">
        <f>AQ14/AN14</f>
        <v>0</v>
      </c>
      <c r="AS14" s="64"/>
      <c r="AT14" s="64"/>
      <c r="AU14" s="122"/>
      <c r="AV14" s="122"/>
      <c r="AW14" s="122"/>
      <c r="AX14" s="122"/>
      <c r="AY14" s="231"/>
      <c r="AZ14" s="231"/>
      <c r="BA14" s="260"/>
    </row>
    <row r="15" spans="1:53" s="36" customFormat="1" ht="26.25" thickBot="1" x14ac:dyDescent="0.25">
      <c r="B15" s="323" t="s">
        <v>38</v>
      </c>
      <c r="C15" s="326" t="s">
        <v>48</v>
      </c>
      <c r="D15" s="222"/>
      <c r="E15" s="224" t="s">
        <v>49</v>
      </c>
      <c r="F15" s="226"/>
      <c r="G15" s="228" t="s">
        <v>50</v>
      </c>
      <c r="H15" s="230"/>
      <c r="I15" s="228" t="s">
        <v>42</v>
      </c>
      <c r="J15" s="228">
        <v>9</v>
      </c>
      <c r="K15" s="228">
        <v>13</v>
      </c>
      <c r="L15" s="230" t="s">
        <v>51</v>
      </c>
      <c r="M15" s="228">
        <v>1</v>
      </c>
      <c r="N15" s="293">
        <f>O15</f>
        <v>0</v>
      </c>
      <c r="O15" s="266">
        <f>(R15*U15)+(R16*U16)</f>
        <v>0</v>
      </c>
      <c r="P15" s="268">
        <f>(R15*W15)+(R16*W16)</f>
        <v>0</v>
      </c>
      <c r="Q15" s="37" t="s">
        <v>52</v>
      </c>
      <c r="R15" s="38">
        <v>0.4</v>
      </c>
      <c r="S15" s="100">
        <v>0</v>
      </c>
      <c r="T15" s="100">
        <v>0</v>
      </c>
      <c r="U15" s="101">
        <v>0</v>
      </c>
      <c r="V15" s="102">
        <v>0</v>
      </c>
      <c r="W15" s="39">
        <f t="shared" si="0"/>
        <v>0</v>
      </c>
      <c r="X15" s="253">
        <v>44926</v>
      </c>
      <c r="Y15" s="50" t="s">
        <v>114</v>
      </c>
      <c r="Z15" s="230" t="s">
        <v>108</v>
      </c>
      <c r="AA15" s="230" t="s">
        <v>53</v>
      </c>
      <c r="AB15" s="255">
        <v>2021768920021</v>
      </c>
      <c r="AC15" s="230" t="s">
        <v>153</v>
      </c>
      <c r="AD15" s="230" t="s">
        <v>135</v>
      </c>
      <c r="AE15" s="244"/>
      <c r="AF15" s="244"/>
      <c r="AG15" s="244">
        <v>40000000</v>
      </c>
      <c r="AH15" s="244">
        <f>AG15</f>
        <v>40000000</v>
      </c>
      <c r="AI15" s="56"/>
      <c r="AJ15" s="56"/>
      <c r="AK15" s="244">
        <v>0</v>
      </c>
      <c r="AL15" s="257">
        <f>AK15/AG15</f>
        <v>0</v>
      </c>
      <c r="AM15" s="242" t="s">
        <v>47</v>
      </c>
      <c r="AN15" s="248">
        <v>0</v>
      </c>
      <c r="AO15" s="173"/>
      <c r="AP15" s="173"/>
      <c r="AQ15" s="305">
        <v>0</v>
      </c>
      <c r="AR15" s="242" t="e">
        <f>AS15/AF15</f>
        <v>#DIV/0!</v>
      </c>
      <c r="AS15" s="251"/>
      <c r="AT15" s="242" t="e">
        <f>AS15/AF15</f>
        <v>#DIV/0!</v>
      </c>
      <c r="AU15" s="242" t="e">
        <f>AS15/(AN15)</f>
        <v>#DIV/0!</v>
      </c>
      <c r="AV15" s="86"/>
      <c r="AW15" s="86"/>
      <c r="AX15" s="86"/>
      <c r="AY15" s="230" t="s">
        <v>2</v>
      </c>
      <c r="AZ15" s="230" t="s">
        <v>45</v>
      </c>
      <c r="BA15" s="220"/>
    </row>
    <row r="16" spans="1:53" s="36" customFormat="1" ht="39" thickBot="1" x14ac:dyDescent="0.25">
      <c r="B16" s="324"/>
      <c r="C16" s="327"/>
      <c r="D16" s="223"/>
      <c r="E16" s="225"/>
      <c r="F16" s="227"/>
      <c r="G16" s="229"/>
      <c r="H16" s="231"/>
      <c r="I16" s="229"/>
      <c r="J16" s="229"/>
      <c r="K16" s="229"/>
      <c r="L16" s="231"/>
      <c r="M16" s="229"/>
      <c r="N16" s="294"/>
      <c r="O16" s="267"/>
      <c r="P16" s="269"/>
      <c r="Q16" s="41" t="s">
        <v>93</v>
      </c>
      <c r="R16" s="42">
        <v>0.6</v>
      </c>
      <c r="S16" s="98">
        <v>0</v>
      </c>
      <c r="T16" s="98">
        <v>0</v>
      </c>
      <c r="U16" s="75">
        <v>0</v>
      </c>
      <c r="V16" s="99">
        <v>0</v>
      </c>
      <c r="W16" s="49">
        <f t="shared" si="0"/>
        <v>0</v>
      </c>
      <c r="X16" s="254"/>
      <c r="Y16" s="50" t="s">
        <v>114</v>
      </c>
      <c r="Z16" s="231"/>
      <c r="AA16" s="231"/>
      <c r="AB16" s="256"/>
      <c r="AC16" s="231"/>
      <c r="AD16" s="231"/>
      <c r="AE16" s="246"/>
      <c r="AF16" s="246"/>
      <c r="AG16" s="246"/>
      <c r="AH16" s="246"/>
      <c r="AI16" s="170"/>
      <c r="AJ16" s="170"/>
      <c r="AK16" s="246"/>
      <c r="AL16" s="259"/>
      <c r="AM16" s="250"/>
      <c r="AN16" s="249"/>
      <c r="AO16" s="174"/>
      <c r="AP16" s="174"/>
      <c r="AQ16" s="306"/>
      <c r="AR16" s="250"/>
      <c r="AS16" s="252"/>
      <c r="AT16" s="250"/>
      <c r="AU16" s="250"/>
      <c r="AV16" s="88"/>
      <c r="AW16" s="88"/>
      <c r="AX16" s="88"/>
      <c r="AY16" s="231"/>
      <c r="AZ16" s="231"/>
      <c r="BA16" s="260"/>
    </row>
    <row r="17" spans="2:53" s="36" customFormat="1" ht="26.25" thickBot="1" x14ac:dyDescent="0.25">
      <c r="B17" s="324"/>
      <c r="C17" s="327"/>
      <c r="D17" s="222"/>
      <c r="E17" s="224" t="s">
        <v>49</v>
      </c>
      <c r="F17" s="226"/>
      <c r="G17" s="228" t="s">
        <v>109</v>
      </c>
      <c r="H17" s="329">
        <v>0.05</v>
      </c>
      <c r="I17" s="228" t="s">
        <v>42</v>
      </c>
      <c r="J17" s="228">
        <v>0</v>
      </c>
      <c r="K17" s="228">
        <v>4</v>
      </c>
      <c r="L17" s="230" t="s">
        <v>51</v>
      </c>
      <c r="M17" s="230">
        <v>1</v>
      </c>
      <c r="N17" s="261">
        <v>0</v>
      </c>
      <c r="O17" s="263">
        <f>(R17*U17)+(R18*U18)</f>
        <v>0</v>
      </c>
      <c r="P17" s="265">
        <f>(W17*R17)+(W18*R18)</f>
        <v>0.37</v>
      </c>
      <c r="Q17" s="37" t="s">
        <v>96</v>
      </c>
      <c r="R17" s="38">
        <v>0.3</v>
      </c>
      <c r="S17" s="100">
        <v>1</v>
      </c>
      <c r="T17" s="100">
        <v>0</v>
      </c>
      <c r="U17" s="101">
        <v>0</v>
      </c>
      <c r="V17" s="102">
        <v>0</v>
      </c>
      <c r="W17" s="39">
        <f>S17+T17+U17</f>
        <v>1</v>
      </c>
      <c r="X17" s="253">
        <v>44926</v>
      </c>
      <c r="Y17" s="50" t="s">
        <v>115</v>
      </c>
      <c r="Z17" s="230" t="s">
        <v>105</v>
      </c>
      <c r="AA17" s="230" t="s">
        <v>53</v>
      </c>
      <c r="AB17" s="230" t="s">
        <v>83</v>
      </c>
      <c r="AC17" s="40" t="s">
        <v>84</v>
      </c>
      <c r="AD17" s="37" t="s">
        <v>79</v>
      </c>
      <c r="AE17" s="59">
        <v>42000000</v>
      </c>
      <c r="AF17" s="59"/>
      <c r="AG17" s="56"/>
      <c r="AH17" s="244">
        <f>SUM(AE17:AE18)</f>
        <v>52650000</v>
      </c>
      <c r="AI17" s="56">
        <v>42000000</v>
      </c>
      <c r="AJ17" s="56">
        <v>42000000</v>
      </c>
      <c r="AK17" s="56">
        <v>42000000</v>
      </c>
      <c r="AL17" s="257">
        <f>AK17/AH17</f>
        <v>0.79772079772079774</v>
      </c>
      <c r="AM17" s="163" t="s">
        <v>148</v>
      </c>
      <c r="AN17" s="70">
        <v>42000000</v>
      </c>
      <c r="AO17" s="70"/>
      <c r="AP17" s="70">
        <v>32130000</v>
      </c>
      <c r="AQ17" s="70">
        <v>8925000</v>
      </c>
      <c r="AR17" s="69">
        <f>AQ17/AN17</f>
        <v>0.21249999999999999</v>
      </c>
      <c r="AS17" s="71"/>
      <c r="AT17" s="69" t="e">
        <f>AS17/AF17</f>
        <v>#DIV/0!</v>
      </c>
      <c r="AU17" s="69">
        <f>AS17/AN17</f>
        <v>0</v>
      </c>
      <c r="AV17" s="86"/>
      <c r="AW17" s="86"/>
      <c r="AX17" s="86"/>
      <c r="AY17" s="230" t="s">
        <v>2</v>
      </c>
      <c r="AZ17" s="230" t="s">
        <v>45</v>
      </c>
      <c r="BA17" s="220"/>
    </row>
    <row r="18" spans="2:53" s="36" customFormat="1" ht="39" thickBot="1" x14ac:dyDescent="0.25">
      <c r="B18" s="324"/>
      <c r="C18" s="327"/>
      <c r="D18" s="223"/>
      <c r="E18" s="225"/>
      <c r="F18" s="227"/>
      <c r="G18" s="229"/>
      <c r="H18" s="231"/>
      <c r="I18" s="229"/>
      <c r="J18" s="229"/>
      <c r="K18" s="229"/>
      <c r="L18" s="231"/>
      <c r="M18" s="231"/>
      <c r="N18" s="262"/>
      <c r="O18" s="264"/>
      <c r="P18" s="264"/>
      <c r="Q18" s="41" t="s">
        <v>107</v>
      </c>
      <c r="R18" s="42">
        <v>0.7</v>
      </c>
      <c r="S18" s="98">
        <v>0.1</v>
      </c>
      <c r="T18" s="98">
        <v>0</v>
      </c>
      <c r="U18" s="75">
        <v>0</v>
      </c>
      <c r="V18" s="99">
        <v>0</v>
      </c>
      <c r="W18" s="49">
        <f t="shared" ref="W18:W29" si="1">S18+T18+U18+V18</f>
        <v>0.1</v>
      </c>
      <c r="X18" s="254"/>
      <c r="Y18" s="51" t="s">
        <v>116</v>
      </c>
      <c r="Z18" s="231"/>
      <c r="AA18" s="231"/>
      <c r="AB18" s="231"/>
      <c r="AC18" s="83" t="s">
        <v>88</v>
      </c>
      <c r="AD18" s="53" t="s">
        <v>80</v>
      </c>
      <c r="AE18" s="60">
        <v>10650000</v>
      </c>
      <c r="AF18" s="60">
        <v>0</v>
      </c>
      <c r="AG18" s="84"/>
      <c r="AH18" s="246"/>
      <c r="AI18" s="170"/>
      <c r="AJ18" s="170"/>
      <c r="AK18" s="57">
        <v>0</v>
      </c>
      <c r="AL18" s="259"/>
      <c r="AM18" s="162" t="s">
        <v>145</v>
      </c>
      <c r="AN18" s="65">
        <v>10650000</v>
      </c>
      <c r="AO18" s="65"/>
      <c r="AP18" s="65"/>
      <c r="AQ18" s="65">
        <v>0</v>
      </c>
      <c r="AR18" s="88">
        <f>AQ18/AN18</f>
        <v>0</v>
      </c>
      <c r="AS18" s="66">
        <v>0</v>
      </c>
      <c r="AT18" s="64" t="e">
        <f>AS18/AG18</f>
        <v>#DIV/0!</v>
      </c>
      <c r="AU18" s="64">
        <f>AS18/AN18</f>
        <v>0</v>
      </c>
      <c r="AV18" s="88"/>
      <c r="AW18" s="88"/>
      <c r="AX18" s="88"/>
      <c r="AY18" s="231"/>
      <c r="AZ18" s="231"/>
      <c r="BA18" s="260"/>
    </row>
    <row r="19" spans="2:53" s="36" customFormat="1" ht="230.25" thickBot="1" x14ac:dyDescent="0.25">
      <c r="B19" s="324"/>
      <c r="C19" s="327"/>
      <c r="D19" s="222"/>
      <c r="E19" s="224" t="s">
        <v>49</v>
      </c>
      <c r="F19" s="226"/>
      <c r="G19" s="228" t="s">
        <v>54</v>
      </c>
      <c r="H19" s="230"/>
      <c r="I19" s="228" t="s">
        <v>42</v>
      </c>
      <c r="J19" s="228">
        <v>1274</v>
      </c>
      <c r="K19" s="228">
        <v>1050</v>
      </c>
      <c r="L19" s="230" t="s">
        <v>43</v>
      </c>
      <c r="M19" s="228">
        <v>257</v>
      </c>
      <c r="N19" s="316">
        <f>O19</f>
        <v>0</v>
      </c>
      <c r="O19" s="319">
        <f>SUMPRODUCT(R19:R23*U19:U23)</f>
        <v>0</v>
      </c>
      <c r="P19" s="265">
        <f>(W19*R19)+(W20*R20)+(W21*R21)+(W22*R22)+(W23*R23)</f>
        <v>0.43125000000000002</v>
      </c>
      <c r="Q19" s="37" t="s">
        <v>97</v>
      </c>
      <c r="R19" s="38">
        <v>0.15</v>
      </c>
      <c r="S19" s="100">
        <v>0.5</v>
      </c>
      <c r="T19" s="100">
        <v>0</v>
      </c>
      <c r="U19" s="101">
        <v>0</v>
      </c>
      <c r="V19" s="102">
        <v>0</v>
      </c>
      <c r="W19" s="39">
        <f t="shared" si="1"/>
        <v>0.5</v>
      </c>
      <c r="X19" s="253">
        <v>44926</v>
      </c>
      <c r="Y19" s="50" t="s">
        <v>117</v>
      </c>
      <c r="Z19" s="230" t="s">
        <v>104</v>
      </c>
      <c r="AA19" s="230" t="s">
        <v>53</v>
      </c>
      <c r="AB19" s="255" t="s">
        <v>83</v>
      </c>
      <c r="AC19" s="37" t="s">
        <v>82</v>
      </c>
      <c r="AD19" s="54" t="s">
        <v>79</v>
      </c>
      <c r="AE19" s="59">
        <v>1408000000</v>
      </c>
      <c r="AF19" s="59"/>
      <c r="AG19" s="59"/>
      <c r="AH19" s="244">
        <f>SUM(AE19:AG23)</f>
        <v>2528050575</v>
      </c>
      <c r="AI19" s="56">
        <v>744000000</v>
      </c>
      <c r="AJ19" s="56">
        <v>744000000</v>
      </c>
      <c r="AK19" s="59">
        <v>744000000</v>
      </c>
      <c r="AL19" s="257">
        <f>AK19:AK20/AH19</f>
        <v>0.29429790976392944</v>
      </c>
      <c r="AM19" s="163" t="s">
        <v>149</v>
      </c>
      <c r="AN19" s="127">
        <v>1408000000</v>
      </c>
      <c r="AO19" s="127">
        <f>348277500+509589</f>
        <v>348787089</v>
      </c>
      <c r="AP19" s="127">
        <f>1203711348+32130000</f>
        <v>1235841348</v>
      </c>
      <c r="AQ19" s="127">
        <v>270699031</v>
      </c>
      <c r="AR19" s="69">
        <f>AQ19/AN19</f>
        <v>0.19225783451704545</v>
      </c>
      <c r="AS19" s="251"/>
      <c r="AT19" s="242" t="e">
        <f>AS19/AF19</f>
        <v>#DIV/0!</v>
      </c>
      <c r="AU19" s="242">
        <f>AS19/AN19</f>
        <v>0</v>
      </c>
      <c r="AV19" s="86"/>
      <c r="AW19" s="86"/>
      <c r="AX19" s="86"/>
      <c r="AY19" s="230" t="s">
        <v>2</v>
      </c>
      <c r="AZ19" s="230" t="s">
        <v>45</v>
      </c>
      <c r="BA19" s="220"/>
    </row>
    <row r="20" spans="2:53" s="36" customFormat="1" ht="39" thickBot="1" x14ac:dyDescent="0.25">
      <c r="B20" s="324"/>
      <c r="C20" s="327"/>
      <c r="D20" s="278"/>
      <c r="E20" s="279"/>
      <c r="F20" s="241"/>
      <c r="G20" s="232"/>
      <c r="H20" s="240"/>
      <c r="I20" s="232"/>
      <c r="J20" s="232"/>
      <c r="K20" s="232"/>
      <c r="L20" s="240"/>
      <c r="M20" s="232"/>
      <c r="N20" s="317"/>
      <c r="O20" s="320"/>
      <c r="P20" s="315"/>
      <c r="Q20" s="45" t="s">
        <v>98</v>
      </c>
      <c r="R20" s="46">
        <v>0.15</v>
      </c>
      <c r="S20" s="103">
        <v>1</v>
      </c>
      <c r="T20" s="103">
        <v>0</v>
      </c>
      <c r="U20" s="104">
        <v>0</v>
      </c>
      <c r="V20" s="105">
        <v>0</v>
      </c>
      <c r="W20" s="39">
        <f t="shared" si="1"/>
        <v>1</v>
      </c>
      <c r="X20" s="322"/>
      <c r="Y20" s="52" t="s">
        <v>118</v>
      </c>
      <c r="Z20" s="240"/>
      <c r="AA20" s="240"/>
      <c r="AB20" s="313"/>
      <c r="AC20" s="45" t="s">
        <v>137</v>
      </c>
      <c r="AD20" s="133" t="s">
        <v>135</v>
      </c>
      <c r="AE20" s="61">
        <v>0</v>
      </c>
      <c r="AF20" s="61">
        <v>520000000</v>
      </c>
      <c r="AG20" s="131"/>
      <c r="AH20" s="245"/>
      <c r="AI20" s="62">
        <v>140862500</v>
      </c>
      <c r="AJ20" s="62">
        <v>140862500</v>
      </c>
      <c r="AK20" s="61">
        <v>140862500</v>
      </c>
      <c r="AL20" s="258"/>
      <c r="AM20" s="81" t="s">
        <v>150</v>
      </c>
      <c r="AN20" s="79">
        <v>520000000</v>
      </c>
      <c r="AO20" s="126"/>
      <c r="AP20" s="126"/>
      <c r="AQ20" s="126">
        <v>89940000</v>
      </c>
      <c r="AR20" s="69">
        <f>AQ20/AN20</f>
        <v>0.17296153846153847</v>
      </c>
      <c r="AS20" s="292"/>
      <c r="AT20" s="243"/>
      <c r="AU20" s="243"/>
      <c r="AV20" s="87"/>
      <c r="AW20" s="87"/>
      <c r="AX20" s="87"/>
      <c r="AY20" s="240"/>
      <c r="AZ20" s="240"/>
      <c r="BA20" s="221"/>
    </row>
    <row r="21" spans="2:53" s="36" customFormat="1" ht="39" thickBot="1" x14ac:dyDescent="0.25">
      <c r="B21" s="324"/>
      <c r="C21" s="327"/>
      <c r="D21" s="278"/>
      <c r="E21" s="279"/>
      <c r="F21" s="241"/>
      <c r="G21" s="232"/>
      <c r="H21" s="240"/>
      <c r="I21" s="232"/>
      <c r="J21" s="232"/>
      <c r="K21" s="232"/>
      <c r="L21" s="240"/>
      <c r="M21" s="232"/>
      <c r="N21" s="317"/>
      <c r="O21" s="320"/>
      <c r="P21" s="315"/>
      <c r="Q21" s="45" t="s">
        <v>99</v>
      </c>
      <c r="R21" s="46">
        <v>0.15</v>
      </c>
      <c r="S21" s="103">
        <v>1</v>
      </c>
      <c r="T21" s="103">
        <v>0</v>
      </c>
      <c r="U21" s="104">
        <v>0</v>
      </c>
      <c r="V21" s="105">
        <v>0</v>
      </c>
      <c r="W21" s="39">
        <f t="shared" si="1"/>
        <v>1</v>
      </c>
      <c r="X21" s="118">
        <v>44926</v>
      </c>
      <c r="Y21" s="52" t="s">
        <v>119</v>
      </c>
      <c r="Z21" s="240"/>
      <c r="AA21" s="240"/>
      <c r="AB21" s="313"/>
      <c r="AC21" s="129" t="s">
        <v>138</v>
      </c>
      <c r="AD21" s="132" t="s">
        <v>134</v>
      </c>
      <c r="AE21" s="131">
        <v>0</v>
      </c>
      <c r="AF21" s="131">
        <v>140050575</v>
      </c>
      <c r="AG21" s="131"/>
      <c r="AH21" s="245"/>
      <c r="AI21" s="62"/>
      <c r="AJ21" s="365"/>
      <c r="AK21" s="131">
        <v>0</v>
      </c>
      <c r="AL21" s="258"/>
      <c r="AM21" s="128" t="s">
        <v>152</v>
      </c>
      <c r="AN21" s="126">
        <v>140050575</v>
      </c>
      <c r="AO21" s="126"/>
      <c r="AP21" s="126">
        <v>72750000</v>
      </c>
      <c r="AQ21" s="126"/>
      <c r="AR21" s="128"/>
      <c r="AS21" s="307"/>
      <c r="AT21" s="247"/>
      <c r="AU21" s="250"/>
      <c r="AV21" s="87"/>
      <c r="AW21" s="87"/>
      <c r="AX21" s="87"/>
      <c r="AY21" s="240"/>
      <c r="AZ21" s="240"/>
      <c r="BA21" s="221"/>
    </row>
    <row r="22" spans="2:53" s="36" customFormat="1" ht="39" thickBot="1" x14ac:dyDescent="0.25">
      <c r="B22" s="324"/>
      <c r="C22" s="327"/>
      <c r="D22" s="278"/>
      <c r="E22" s="279"/>
      <c r="F22" s="241"/>
      <c r="G22" s="232"/>
      <c r="H22" s="240"/>
      <c r="I22" s="232"/>
      <c r="J22" s="232"/>
      <c r="K22" s="232"/>
      <c r="L22" s="240"/>
      <c r="M22" s="232"/>
      <c r="N22" s="317"/>
      <c r="O22" s="320"/>
      <c r="P22" s="315"/>
      <c r="Q22" s="45" t="s">
        <v>55</v>
      </c>
      <c r="R22" s="46">
        <v>0.15</v>
      </c>
      <c r="S22" s="103">
        <v>0.375</v>
      </c>
      <c r="T22" s="103">
        <v>0</v>
      </c>
      <c r="U22" s="104">
        <v>0</v>
      </c>
      <c r="V22" s="105">
        <v>0</v>
      </c>
      <c r="W22" s="39">
        <f t="shared" si="1"/>
        <v>0.375</v>
      </c>
      <c r="X22" s="118">
        <v>44926</v>
      </c>
      <c r="Y22" s="52" t="s">
        <v>120</v>
      </c>
      <c r="Z22" s="240"/>
      <c r="AA22" s="240"/>
      <c r="AB22" s="313"/>
      <c r="AC22" s="45" t="s">
        <v>87</v>
      </c>
      <c r="AD22" s="133" t="s">
        <v>80</v>
      </c>
      <c r="AE22" s="61">
        <v>80000000</v>
      </c>
      <c r="AF22" s="61"/>
      <c r="AG22" s="62"/>
      <c r="AH22" s="245"/>
      <c r="AI22" s="62"/>
      <c r="AJ22" s="62"/>
      <c r="AK22" s="61">
        <v>0</v>
      </c>
      <c r="AL22" s="258"/>
      <c r="AM22" s="128" t="s">
        <v>146</v>
      </c>
      <c r="AN22" s="72">
        <v>80000000</v>
      </c>
      <c r="AO22" s="72"/>
      <c r="AP22" s="72"/>
      <c r="AQ22" s="79">
        <v>0</v>
      </c>
      <c r="AR22" s="81">
        <f>AQ22/AN22</f>
        <v>0</v>
      </c>
      <c r="AS22" s="78"/>
      <c r="AT22" s="82" t="e">
        <f>AS22/AF22</f>
        <v>#DIV/0!</v>
      </c>
      <c r="AU22" s="116">
        <f>AS22/AN22</f>
        <v>0</v>
      </c>
      <c r="AV22" s="116"/>
      <c r="AW22" s="116"/>
      <c r="AX22" s="116"/>
      <c r="AY22" s="240"/>
      <c r="AZ22" s="240"/>
      <c r="BA22" s="221"/>
    </row>
    <row r="23" spans="2:53" s="36" customFormat="1" ht="26.25" thickBot="1" x14ac:dyDescent="0.25">
      <c r="B23" s="325"/>
      <c r="C23" s="328"/>
      <c r="D23" s="223"/>
      <c r="E23" s="225"/>
      <c r="F23" s="227"/>
      <c r="G23" s="229"/>
      <c r="H23" s="231"/>
      <c r="I23" s="229"/>
      <c r="J23" s="229"/>
      <c r="K23" s="229"/>
      <c r="L23" s="231"/>
      <c r="M23" s="229"/>
      <c r="N23" s="318"/>
      <c r="O23" s="321"/>
      <c r="P23" s="264"/>
      <c r="Q23" s="41" t="s">
        <v>56</v>
      </c>
      <c r="R23" s="42">
        <v>0.4</v>
      </c>
      <c r="S23" s="98">
        <v>0</v>
      </c>
      <c r="T23" s="98">
        <v>0</v>
      </c>
      <c r="U23" s="75">
        <v>0</v>
      </c>
      <c r="V23" s="99">
        <v>0</v>
      </c>
      <c r="W23" s="49">
        <f t="shared" si="1"/>
        <v>0</v>
      </c>
      <c r="X23" s="119">
        <v>44926</v>
      </c>
      <c r="Y23" s="51" t="s">
        <v>121</v>
      </c>
      <c r="Z23" s="231"/>
      <c r="AA23" s="231"/>
      <c r="AB23" s="256"/>
      <c r="AC23" s="53" t="s">
        <v>137</v>
      </c>
      <c r="AD23" s="130" t="s">
        <v>135</v>
      </c>
      <c r="AE23" s="60">
        <v>0</v>
      </c>
      <c r="AF23" s="60"/>
      <c r="AG23" s="84">
        <v>380000000</v>
      </c>
      <c r="AH23" s="246"/>
      <c r="AI23" s="170"/>
      <c r="AJ23" s="170"/>
      <c r="AK23" s="60">
        <v>0</v>
      </c>
      <c r="AL23" s="259"/>
      <c r="AM23" s="80"/>
      <c r="AN23" s="85">
        <v>0</v>
      </c>
      <c r="AO23" s="172"/>
      <c r="AP23" s="172"/>
      <c r="AQ23" s="77"/>
      <c r="AR23" s="80" t="e">
        <f>AQ23/AN23</f>
        <v>#DIV/0!</v>
      </c>
      <c r="AS23" s="76">
        <v>0</v>
      </c>
      <c r="AT23" s="64" t="e">
        <f>AS23/AN23</f>
        <v>#DIV/0!</v>
      </c>
      <c r="AU23" s="64" t="e">
        <f>AS23/AN23</f>
        <v>#DIV/0!</v>
      </c>
      <c r="AV23" s="88"/>
      <c r="AW23" s="88"/>
      <c r="AX23" s="88"/>
      <c r="AY23" s="231"/>
      <c r="AZ23" s="231"/>
      <c r="BA23" s="260"/>
    </row>
    <row r="24" spans="2:53" s="36" customFormat="1" ht="39" customHeight="1" thickBot="1" x14ac:dyDescent="0.25">
      <c r="B24" s="331" t="s">
        <v>57</v>
      </c>
      <c r="C24" s="353" t="s">
        <v>58</v>
      </c>
      <c r="D24" s="350"/>
      <c r="E24" s="273" t="s">
        <v>59</v>
      </c>
      <c r="F24" s="280"/>
      <c r="G24" s="282" t="s">
        <v>60</v>
      </c>
      <c r="H24" s="273"/>
      <c r="I24" s="282" t="s">
        <v>42</v>
      </c>
      <c r="J24" s="282">
        <v>4185</v>
      </c>
      <c r="K24" s="345">
        <v>2180</v>
      </c>
      <c r="L24" s="273" t="s">
        <v>43</v>
      </c>
      <c r="M24" s="273">
        <v>600</v>
      </c>
      <c r="N24" s="270">
        <f>O24</f>
        <v>0</v>
      </c>
      <c r="O24" s="310">
        <f>(R24*U24)+(R25*U25)+(R26*U26)</f>
        <v>0</v>
      </c>
      <c r="P24" s="362">
        <f>(W24*R24)+(W25*R25)+(W26*R26)</f>
        <v>0.41249999999999998</v>
      </c>
      <c r="Q24" s="37" t="s">
        <v>61</v>
      </c>
      <c r="R24" s="38">
        <v>0.25</v>
      </c>
      <c r="S24" s="100">
        <v>0.25</v>
      </c>
      <c r="T24" s="100">
        <v>0</v>
      </c>
      <c r="U24" s="101">
        <v>0</v>
      </c>
      <c r="V24" s="102">
        <v>0</v>
      </c>
      <c r="W24" s="39">
        <f t="shared" si="1"/>
        <v>0.25</v>
      </c>
      <c r="X24" s="166">
        <v>44926</v>
      </c>
      <c r="Y24" s="50" t="s">
        <v>122</v>
      </c>
      <c r="Z24" s="230" t="s">
        <v>104</v>
      </c>
      <c r="AA24" s="230" t="s">
        <v>62</v>
      </c>
      <c r="AB24" s="295" t="s">
        <v>91</v>
      </c>
      <c r="AC24" s="176" t="s">
        <v>85</v>
      </c>
      <c r="AD24" s="54" t="s">
        <v>79</v>
      </c>
      <c r="AE24" s="63">
        <v>180000000</v>
      </c>
      <c r="AF24" s="63"/>
      <c r="AG24" s="63"/>
      <c r="AH24" s="336">
        <f>SUM(AE24:AF27)</f>
        <v>272137500</v>
      </c>
      <c r="AI24" s="366">
        <v>180000000</v>
      </c>
      <c r="AJ24" s="366">
        <v>180000000</v>
      </c>
      <c r="AK24" s="59">
        <v>180000000</v>
      </c>
      <c r="AL24" s="257">
        <f>AK24:AK27/AH24</f>
        <v>0.66143034311699045</v>
      </c>
      <c r="AM24" s="159" t="s">
        <v>151</v>
      </c>
      <c r="AN24" s="127">
        <v>180000000</v>
      </c>
      <c r="AO24" s="127"/>
      <c r="AP24" s="127">
        <v>145887500</v>
      </c>
      <c r="AQ24" s="127">
        <v>36250000</v>
      </c>
      <c r="AR24" s="159">
        <f>AQ24/AN24</f>
        <v>0.2013888888888889</v>
      </c>
      <c r="AS24" s="251"/>
      <c r="AT24" s="242" t="e">
        <f>AS24/(AG24+AG25)</f>
        <v>#DIV/0!</v>
      </c>
      <c r="AU24" s="242">
        <f>AS24/AN24</f>
        <v>0</v>
      </c>
      <c r="AV24" s="86"/>
      <c r="AW24" s="86"/>
      <c r="AX24" s="86"/>
      <c r="AY24" s="230" t="s">
        <v>2</v>
      </c>
      <c r="AZ24" s="230" t="s">
        <v>45</v>
      </c>
      <c r="BA24" s="220"/>
    </row>
    <row r="25" spans="2:53" s="36" customFormat="1" ht="51.75" thickBot="1" x14ac:dyDescent="0.25">
      <c r="B25" s="332"/>
      <c r="C25" s="354"/>
      <c r="D25" s="351"/>
      <c r="E25" s="274"/>
      <c r="F25" s="349"/>
      <c r="G25" s="348"/>
      <c r="H25" s="274"/>
      <c r="I25" s="348"/>
      <c r="J25" s="348"/>
      <c r="K25" s="346"/>
      <c r="L25" s="274"/>
      <c r="M25" s="274"/>
      <c r="N25" s="271"/>
      <c r="O25" s="311"/>
      <c r="P25" s="363"/>
      <c r="Q25" s="45" t="s">
        <v>100</v>
      </c>
      <c r="R25" s="46">
        <v>0.35</v>
      </c>
      <c r="S25" s="103">
        <v>1</v>
      </c>
      <c r="T25" s="103">
        <v>0</v>
      </c>
      <c r="U25" s="104">
        <v>0</v>
      </c>
      <c r="V25" s="105">
        <v>0</v>
      </c>
      <c r="W25" s="39">
        <f t="shared" si="1"/>
        <v>1</v>
      </c>
      <c r="X25" s="167">
        <v>44926</v>
      </c>
      <c r="Y25" s="52" t="s">
        <v>123</v>
      </c>
      <c r="Z25" s="240"/>
      <c r="AA25" s="240"/>
      <c r="AB25" s="296"/>
      <c r="AC25" s="177" t="s">
        <v>89</v>
      </c>
      <c r="AD25" s="133" t="s">
        <v>80</v>
      </c>
      <c r="AE25" s="135">
        <v>20000000</v>
      </c>
      <c r="AF25" s="135">
        <v>0</v>
      </c>
      <c r="AG25" s="135"/>
      <c r="AH25" s="337"/>
      <c r="AI25" s="367"/>
      <c r="AJ25" s="367"/>
      <c r="AK25" s="61">
        <v>0</v>
      </c>
      <c r="AL25" s="258"/>
      <c r="AM25" s="128" t="s">
        <v>147</v>
      </c>
      <c r="AN25" s="79">
        <v>20000000</v>
      </c>
      <c r="AO25" s="79"/>
      <c r="AP25" s="79"/>
      <c r="AQ25" s="79"/>
      <c r="AR25" s="81">
        <f>AQ25/AN25</f>
        <v>0</v>
      </c>
      <c r="AS25" s="292"/>
      <c r="AT25" s="243"/>
      <c r="AU25" s="243"/>
      <c r="AV25" s="87"/>
      <c r="AW25" s="87"/>
      <c r="AX25" s="87"/>
      <c r="AY25" s="240"/>
      <c r="AZ25" s="240"/>
      <c r="BA25" s="221"/>
    </row>
    <row r="26" spans="2:53" s="36" customFormat="1" ht="39" customHeight="1" thickBot="1" x14ac:dyDescent="0.25">
      <c r="B26" s="332"/>
      <c r="C26" s="354"/>
      <c r="D26" s="351"/>
      <c r="E26" s="274"/>
      <c r="F26" s="349"/>
      <c r="G26" s="348"/>
      <c r="H26" s="274"/>
      <c r="I26" s="348"/>
      <c r="J26" s="348"/>
      <c r="K26" s="346"/>
      <c r="L26" s="274"/>
      <c r="M26" s="274"/>
      <c r="N26" s="271"/>
      <c r="O26" s="311"/>
      <c r="P26" s="363"/>
      <c r="Q26" s="300" t="s">
        <v>101</v>
      </c>
      <c r="R26" s="301">
        <v>0.4</v>
      </c>
      <c r="S26" s="303">
        <v>0</v>
      </c>
      <c r="T26" s="303">
        <v>0</v>
      </c>
      <c r="U26" s="356">
        <v>0</v>
      </c>
      <c r="V26" s="358">
        <v>0</v>
      </c>
      <c r="W26" s="360">
        <f t="shared" si="1"/>
        <v>0</v>
      </c>
      <c r="X26" s="334">
        <v>44926</v>
      </c>
      <c r="Y26" s="298" t="s">
        <v>124</v>
      </c>
      <c r="Z26" s="240"/>
      <c r="AA26" s="240"/>
      <c r="AB26" s="296"/>
      <c r="AC26" s="177" t="s">
        <v>133</v>
      </c>
      <c r="AD26" s="133" t="s">
        <v>134</v>
      </c>
      <c r="AE26" s="135">
        <v>0</v>
      </c>
      <c r="AF26" s="135">
        <v>70000000</v>
      </c>
      <c r="AG26" s="135"/>
      <c r="AH26" s="337"/>
      <c r="AI26" s="367"/>
      <c r="AJ26" s="367"/>
      <c r="AK26" s="61"/>
      <c r="AL26" s="258"/>
      <c r="AM26" s="128" t="s">
        <v>146</v>
      </c>
      <c r="AN26" s="79">
        <v>70000000</v>
      </c>
      <c r="AO26" s="79"/>
      <c r="AP26" s="79"/>
      <c r="AQ26" s="79"/>
      <c r="AR26" s="115">
        <f>AQ26/AF26</f>
        <v>0</v>
      </c>
      <c r="AS26" s="252"/>
      <c r="AT26" s="250"/>
      <c r="AU26" s="250"/>
      <c r="AV26" s="88"/>
      <c r="AW26" s="88"/>
      <c r="AX26" s="88"/>
      <c r="AY26" s="231"/>
      <c r="AZ26" s="231"/>
      <c r="BA26" s="260"/>
    </row>
    <row r="27" spans="2:53" s="36" customFormat="1" ht="26.25" thickBot="1" x14ac:dyDescent="0.25">
      <c r="B27" s="332"/>
      <c r="C27" s="354"/>
      <c r="D27" s="352"/>
      <c r="E27" s="275"/>
      <c r="F27" s="281"/>
      <c r="G27" s="283"/>
      <c r="H27" s="275"/>
      <c r="I27" s="283"/>
      <c r="J27" s="283"/>
      <c r="K27" s="347"/>
      <c r="L27" s="275"/>
      <c r="M27" s="275"/>
      <c r="N27" s="272"/>
      <c r="O27" s="312"/>
      <c r="P27" s="364"/>
      <c r="Q27" s="231"/>
      <c r="R27" s="302"/>
      <c r="S27" s="304"/>
      <c r="T27" s="304"/>
      <c r="U27" s="357"/>
      <c r="V27" s="359"/>
      <c r="W27" s="361"/>
      <c r="X27" s="335"/>
      <c r="Y27" s="299"/>
      <c r="Z27" s="231"/>
      <c r="AA27" s="231"/>
      <c r="AB27" s="297"/>
      <c r="AC27" s="178" t="s">
        <v>136</v>
      </c>
      <c r="AD27" s="130" t="s">
        <v>135</v>
      </c>
      <c r="AE27" s="134">
        <v>0</v>
      </c>
      <c r="AF27" s="134">
        <v>2137500</v>
      </c>
      <c r="AG27" s="134"/>
      <c r="AH27" s="338"/>
      <c r="AI27" s="169">
        <v>2137500</v>
      </c>
      <c r="AJ27" s="169">
        <v>2137500</v>
      </c>
      <c r="AK27" s="152">
        <v>2137500</v>
      </c>
      <c r="AL27" s="259"/>
      <c r="AM27" s="153" t="s">
        <v>151</v>
      </c>
      <c r="AN27" s="154">
        <v>2137500</v>
      </c>
      <c r="AO27" s="172"/>
      <c r="AP27" s="172"/>
      <c r="AQ27" s="154"/>
      <c r="AR27" s="153"/>
      <c r="AS27" s="155"/>
      <c r="AT27" s="153"/>
      <c r="AU27" s="153"/>
      <c r="AV27" s="153"/>
      <c r="AW27" s="153"/>
      <c r="AX27" s="153"/>
      <c r="AY27" s="150"/>
      <c r="AZ27" s="150"/>
      <c r="BA27" s="151"/>
    </row>
    <row r="28" spans="2:53" s="36" customFormat="1" ht="51.75" thickBot="1" x14ac:dyDescent="0.25">
      <c r="B28" s="332"/>
      <c r="C28" s="354"/>
      <c r="D28" s="280"/>
      <c r="E28" s="273" t="s">
        <v>59</v>
      </c>
      <c r="F28" s="280"/>
      <c r="G28" s="282" t="s">
        <v>63</v>
      </c>
      <c r="H28" s="273"/>
      <c r="I28" s="282" t="s">
        <v>42</v>
      </c>
      <c r="J28" s="282">
        <v>0</v>
      </c>
      <c r="K28" s="282">
        <v>1</v>
      </c>
      <c r="L28" s="273" t="s">
        <v>51</v>
      </c>
      <c r="M28" s="284">
        <v>0.25</v>
      </c>
      <c r="N28" s="286">
        <f>O28</f>
        <v>0</v>
      </c>
      <c r="O28" s="288">
        <f>R28*U28</f>
        <v>0</v>
      </c>
      <c r="P28" s="308">
        <f>W28*R28</f>
        <v>0.7</v>
      </c>
      <c r="Q28" s="47" t="s">
        <v>130</v>
      </c>
      <c r="R28" s="48">
        <v>0.7</v>
      </c>
      <c r="S28" s="106">
        <v>1</v>
      </c>
      <c r="T28" s="106">
        <v>0</v>
      </c>
      <c r="U28" s="107">
        <v>0</v>
      </c>
      <c r="V28" s="108">
        <v>0</v>
      </c>
      <c r="W28" s="49">
        <f t="shared" si="1"/>
        <v>1</v>
      </c>
      <c r="X28" s="113">
        <v>44926</v>
      </c>
      <c r="Y28" s="94" t="s">
        <v>128</v>
      </c>
      <c r="Z28" s="18" t="s">
        <v>106</v>
      </c>
      <c r="AA28" s="230" t="s">
        <v>64</v>
      </c>
      <c r="AB28" s="220" t="s">
        <v>47</v>
      </c>
      <c r="AC28" s="179" t="s">
        <v>47</v>
      </c>
      <c r="AD28" s="18" t="s">
        <v>65</v>
      </c>
      <c r="AE28" s="58">
        <v>0</v>
      </c>
      <c r="AF28" s="58">
        <v>0</v>
      </c>
      <c r="AG28" s="58"/>
      <c r="AH28" s="58">
        <f>AE28</f>
        <v>0</v>
      </c>
      <c r="AI28" s="58"/>
      <c r="AJ28" s="58"/>
      <c r="AK28" s="58">
        <v>0</v>
      </c>
      <c r="AL28" s="55" t="e">
        <f>AK28/AE28</f>
        <v>#DIV/0!</v>
      </c>
      <c r="AM28" s="67"/>
      <c r="AN28" s="68">
        <v>0</v>
      </c>
      <c r="AO28" s="68"/>
      <c r="AP28" s="68"/>
      <c r="AQ28" s="68">
        <v>0</v>
      </c>
      <c r="AR28" s="73" t="e">
        <f>AQ28/AF28</f>
        <v>#DIV/0!</v>
      </c>
      <c r="AS28" s="74">
        <v>0</v>
      </c>
      <c r="AT28" s="73" t="e">
        <f>AS28/AF28</f>
        <v>#DIV/0!</v>
      </c>
      <c r="AU28" s="74">
        <v>0</v>
      </c>
      <c r="AV28" s="74"/>
      <c r="AW28" s="74"/>
      <c r="AX28" s="74"/>
      <c r="AY28" s="18" t="s">
        <v>2</v>
      </c>
      <c r="AZ28" s="18" t="s">
        <v>45</v>
      </c>
      <c r="BA28" s="44" t="s">
        <v>125</v>
      </c>
    </row>
    <row r="29" spans="2:53" ht="39" thickBot="1" x14ac:dyDescent="0.25">
      <c r="B29" s="333"/>
      <c r="C29" s="355"/>
      <c r="D29" s="281"/>
      <c r="E29" s="275"/>
      <c r="F29" s="281"/>
      <c r="G29" s="283"/>
      <c r="H29" s="275"/>
      <c r="I29" s="283"/>
      <c r="J29" s="283"/>
      <c r="K29" s="283"/>
      <c r="L29" s="275"/>
      <c r="M29" s="285"/>
      <c r="N29" s="287"/>
      <c r="O29" s="289"/>
      <c r="P29" s="309"/>
      <c r="Q29" s="180" t="s">
        <v>129</v>
      </c>
      <c r="R29" s="181">
        <v>0.3</v>
      </c>
      <c r="S29" s="182">
        <v>0.25</v>
      </c>
      <c r="T29" s="182">
        <v>0</v>
      </c>
      <c r="U29" s="182">
        <v>0</v>
      </c>
      <c r="V29" s="182">
        <v>0</v>
      </c>
      <c r="W29" s="182">
        <f t="shared" si="1"/>
        <v>0.25</v>
      </c>
      <c r="X29" s="183">
        <v>44926</v>
      </c>
      <c r="Y29" s="180" t="s">
        <v>131</v>
      </c>
      <c r="Z29" s="180" t="s">
        <v>132</v>
      </c>
      <c r="AA29" s="231"/>
      <c r="AB29" s="260"/>
      <c r="AE29" s="26">
        <f>SUM(AE9:AE28)</f>
        <v>2820650000</v>
      </c>
      <c r="AF29" s="291">
        <f>SUM(AF9:AF28,AG25,AG23,AG18,AG10)</f>
        <v>1212188075</v>
      </c>
      <c r="AG29" s="291"/>
      <c r="AH29" s="165">
        <f>SUM(AH9:AH28)</f>
        <v>4072838075</v>
      </c>
      <c r="AI29" s="165">
        <f>SUM(AI9:AI28)</f>
        <v>1179000000</v>
      </c>
      <c r="AJ29" s="168">
        <f>SUM(AJ9:AJ28)</f>
        <v>1179000000</v>
      </c>
      <c r="AK29" s="168">
        <f>SUM(AK9:AK28)</f>
        <v>1179000000</v>
      </c>
      <c r="AL29" s="164">
        <f>AVERAGE(AL9:AL27)</f>
        <v>0.43807484176695294</v>
      </c>
      <c r="AM29" s="26"/>
      <c r="AN29" s="168">
        <f>SUM(AN9:AN28)</f>
        <v>3652838075</v>
      </c>
      <c r="AO29" s="168">
        <f>SUM(AO9:AO28)</f>
        <v>1471517089</v>
      </c>
      <c r="AP29" s="168">
        <f>SUM(AP9:AP28)</f>
        <v>1516953848</v>
      </c>
      <c r="AQ29" s="168">
        <f t="shared" ref="AP29:AQ29" si="2">SUM(AQ9:AQ28)</f>
        <v>414739031</v>
      </c>
      <c r="AR29" s="26"/>
      <c r="AS29" s="26">
        <f>SUM(AS9:AS28)</f>
        <v>0</v>
      </c>
      <c r="AU29" s="25" t="e">
        <f>AVERAGE(AU9:AU28)</f>
        <v>#DIV/0!</v>
      </c>
      <c r="AV29" s="25"/>
      <c r="AW29" s="25"/>
      <c r="AX29" s="25"/>
    </row>
    <row r="30" spans="2:53" ht="21" customHeight="1" x14ac:dyDescent="0.2">
      <c r="O30" s="29">
        <f>AVERAGE(O9:O28)</f>
        <v>0</v>
      </c>
      <c r="P30" s="29">
        <f>AVERAGE(P9:P28)</f>
        <v>0.33982142857142861</v>
      </c>
      <c r="AE30" s="330">
        <f>SUM(AE29:AG29)</f>
        <v>4032838075</v>
      </c>
      <c r="AF30" s="330"/>
      <c r="AG30" s="330"/>
      <c r="AQ30" s="290">
        <f>AQ29/AN29</f>
        <v>0.1135388491043365</v>
      </c>
      <c r="AR30" s="290"/>
      <c r="AS30" s="290"/>
    </row>
    <row r="34" spans="15:17" x14ac:dyDescent="0.2">
      <c r="O34" s="30"/>
      <c r="P34" s="277"/>
      <c r="Q34" s="276"/>
    </row>
    <row r="35" spans="15:17" x14ac:dyDescent="0.2">
      <c r="O35" s="30"/>
      <c r="P35" s="277"/>
      <c r="Q35" s="277"/>
    </row>
    <row r="36" spans="15:17" x14ac:dyDescent="0.2">
      <c r="O36" s="30"/>
      <c r="P36" s="277"/>
      <c r="Q36" s="277"/>
    </row>
    <row r="37" spans="15:17" x14ac:dyDescent="0.2">
      <c r="O37" s="30"/>
      <c r="P37" s="277"/>
      <c r="Q37" s="30"/>
    </row>
    <row r="38" spans="15:17" x14ac:dyDescent="0.2">
      <c r="O38" s="30"/>
      <c r="P38" s="277"/>
      <c r="Q38" s="30"/>
    </row>
  </sheetData>
  <sheetProtection formatCells="0" formatColumns="0" formatRows="0" insertColumns="0" insertRows="0" insertHyperlinks="0" deleteColumns="0" deleteRows="0" sort="0" autoFilter="0" pivotTables="0"/>
  <mergeCells count="240">
    <mergeCell ref="AP6:AP7"/>
    <mergeCell ref="AI6:AI7"/>
    <mergeCell ref="AJ6:AJ7"/>
    <mergeCell ref="AO6:AO7"/>
    <mergeCell ref="AE30:AG30"/>
    <mergeCell ref="B24:B29"/>
    <mergeCell ref="X26:X27"/>
    <mergeCell ref="AH24:AH27"/>
    <mergeCell ref="AL19:AL23"/>
    <mergeCell ref="AL17:AL18"/>
    <mergeCell ref="AL9:AL11"/>
    <mergeCell ref="AL24:AL27"/>
    <mergeCell ref="AB9:AB11"/>
    <mergeCell ref="AB12:AB14"/>
    <mergeCell ref="K24:K27"/>
    <mergeCell ref="J24:J27"/>
    <mergeCell ref="I24:I27"/>
    <mergeCell ref="H24:H27"/>
    <mergeCell ref="G24:G27"/>
    <mergeCell ref="F24:F27"/>
    <mergeCell ref="E24:E27"/>
    <mergeCell ref="D24:D27"/>
    <mergeCell ref="C24:C29"/>
    <mergeCell ref="T26:T27"/>
    <mergeCell ref="U26:U27"/>
    <mergeCell ref="V26:V27"/>
    <mergeCell ref="W26:W27"/>
    <mergeCell ref="P24:P27"/>
    <mergeCell ref="L24:L27"/>
    <mergeCell ref="B9:B14"/>
    <mergeCell ref="K15:K16"/>
    <mergeCell ref="C15:C23"/>
    <mergeCell ref="B15:B23"/>
    <mergeCell ref="AZ19:AZ23"/>
    <mergeCell ref="C9:C14"/>
    <mergeCell ref="D9:D14"/>
    <mergeCell ref="E9:E14"/>
    <mergeCell ref="G12:G14"/>
    <mergeCell ref="H12:H14"/>
    <mergeCell ref="F12:F14"/>
    <mergeCell ref="D17:D18"/>
    <mergeCell ref="E17:E18"/>
    <mergeCell ref="F17:F18"/>
    <mergeCell ref="G17:G18"/>
    <mergeCell ref="H17:H18"/>
    <mergeCell ref="I15:I16"/>
    <mergeCell ref="J15:J16"/>
    <mergeCell ref="AY24:AY26"/>
    <mergeCell ref="AZ24:AZ26"/>
    <mergeCell ref="AS9:AS10"/>
    <mergeCell ref="AF15:AF16"/>
    <mergeCell ref="AY9:AY11"/>
    <mergeCell ref="BA12:BA14"/>
    <mergeCell ref="AB19:AB23"/>
    <mergeCell ref="AB17:AB18"/>
    <mergeCell ref="AY12:AY14"/>
    <mergeCell ref="AY19:AY23"/>
    <mergeCell ref="L12:L14"/>
    <mergeCell ref="M12:M14"/>
    <mergeCell ref="N12:N14"/>
    <mergeCell ref="O12:O14"/>
    <mergeCell ref="P12:P14"/>
    <mergeCell ref="AZ12:AZ14"/>
    <mergeCell ref="AA12:AA14"/>
    <mergeCell ref="AU19:AU21"/>
    <mergeCell ref="AH19:AH23"/>
    <mergeCell ref="N19:N23"/>
    <mergeCell ref="O19:O23"/>
    <mergeCell ref="P19:P23"/>
    <mergeCell ref="X19:X20"/>
    <mergeCell ref="AZ15:AZ16"/>
    <mergeCell ref="BA15:BA16"/>
    <mergeCell ref="BA17:BA18"/>
    <mergeCell ref="AY17:AY18"/>
    <mergeCell ref="AZ17:AZ18"/>
    <mergeCell ref="AE15:AE16"/>
    <mergeCell ref="AQ30:AS30"/>
    <mergeCell ref="AF29:AG29"/>
    <mergeCell ref="AU24:AU26"/>
    <mergeCell ref="AS24:AS26"/>
    <mergeCell ref="AT24:AT26"/>
    <mergeCell ref="L15:L16"/>
    <mergeCell ref="M15:M16"/>
    <mergeCell ref="N15:N16"/>
    <mergeCell ref="AB28:AB29"/>
    <mergeCell ref="AB24:AB27"/>
    <mergeCell ref="AA24:AA27"/>
    <mergeCell ref="Z24:Z27"/>
    <mergeCell ref="Y26:Y27"/>
    <mergeCell ref="Q26:Q27"/>
    <mergeCell ref="R26:R27"/>
    <mergeCell ref="S26:S27"/>
    <mergeCell ref="AQ15:AQ16"/>
    <mergeCell ref="AR15:AR16"/>
    <mergeCell ref="AS19:AS21"/>
    <mergeCell ref="Z19:Z23"/>
    <mergeCell ref="AA19:AA23"/>
    <mergeCell ref="P28:P29"/>
    <mergeCell ref="AA28:AA29"/>
    <mergeCell ref="O24:O27"/>
    <mergeCell ref="Q34:Q36"/>
    <mergeCell ref="P34:P38"/>
    <mergeCell ref="K19:K23"/>
    <mergeCell ref="L19:L23"/>
    <mergeCell ref="M19:M23"/>
    <mergeCell ref="D19:D23"/>
    <mergeCell ref="E19:E23"/>
    <mergeCell ref="F19:F23"/>
    <mergeCell ref="G19:G23"/>
    <mergeCell ref="H19:H23"/>
    <mergeCell ref="I19:I23"/>
    <mergeCell ref="J19:J23"/>
    <mergeCell ref="E28:E29"/>
    <mergeCell ref="D28:D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BA24:BA26"/>
    <mergeCell ref="BA19:BA23"/>
    <mergeCell ref="AT19:AT21"/>
    <mergeCell ref="AK15:AK16"/>
    <mergeCell ref="AL15:AL16"/>
    <mergeCell ref="I17:I18"/>
    <mergeCell ref="J17:J18"/>
    <mergeCell ref="K17:K18"/>
    <mergeCell ref="L17:L18"/>
    <mergeCell ref="AY15:AY16"/>
    <mergeCell ref="M17:M18"/>
    <mergeCell ref="N17:N18"/>
    <mergeCell ref="O17:O18"/>
    <mergeCell ref="P17:P18"/>
    <mergeCell ref="Z17:Z18"/>
    <mergeCell ref="AA17:AA18"/>
    <mergeCell ref="AT15:AT16"/>
    <mergeCell ref="O15:O16"/>
    <mergeCell ref="P15:P16"/>
    <mergeCell ref="X17:X18"/>
    <mergeCell ref="AH17:AH18"/>
    <mergeCell ref="Z15:Z16"/>
    <mergeCell ref="N24:N27"/>
    <mergeCell ref="M24:M27"/>
    <mergeCell ref="X15:X16"/>
    <mergeCell ref="AA15:AA16"/>
    <mergeCell ref="AB15:AB16"/>
    <mergeCell ref="AC15:AC16"/>
    <mergeCell ref="AD15:AD16"/>
    <mergeCell ref="AH9:AH11"/>
    <mergeCell ref="AH15:AH16"/>
    <mergeCell ref="AT9:AT10"/>
    <mergeCell ref="AL12:AL14"/>
    <mergeCell ref="AV9:AV10"/>
    <mergeCell ref="AW9:AW10"/>
    <mergeCell ref="AX9:AX10"/>
    <mergeCell ref="Z12:Z14"/>
    <mergeCell ref="AH12:AH14"/>
    <mergeCell ref="AU9:AU10"/>
    <mergeCell ref="AN15:AN16"/>
    <mergeCell ref="AM15:AM16"/>
    <mergeCell ref="AG15:AG16"/>
    <mergeCell ref="AU15:AU16"/>
    <mergeCell ref="AS15:AS16"/>
    <mergeCell ref="L5:L7"/>
    <mergeCell ref="BA9:BA11"/>
    <mergeCell ref="D15:D16"/>
    <mergeCell ref="E15:E16"/>
    <mergeCell ref="F15:F16"/>
    <mergeCell ref="G15:G16"/>
    <mergeCell ref="H15:H16"/>
    <mergeCell ref="M9:M11"/>
    <mergeCell ref="N9:N11"/>
    <mergeCell ref="O9:O11"/>
    <mergeCell ref="P9:P11"/>
    <mergeCell ref="Z9:Z11"/>
    <mergeCell ref="AA9:AA11"/>
    <mergeCell ref="G9:G11"/>
    <mergeCell ref="H9:H11"/>
    <mergeCell ref="I9:I11"/>
    <mergeCell ref="J9:J11"/>
    <mergeCell ref="K9:K11"/>
    <mergeCell ref="L9:L11"/>
    <mergeCell ref="AZ9:AZ11"/>
    <mergeCell ref="F9:F11"/>
    <mergeCell ref="I12:I14"/>
    <mergeCell ref="J12:J14"/>
    <mergeCell ref="K12:K14"/>
    <mergeCell ref="AU6:AU7"/>
    <mergeCell ref="AY5:AY7"/>
    <mergeCell ref="B5:B7"/>
    <mergeCell ref="C5:C7"/>
    <mergeCell ref="D5:D7"/>
    <mergeCell ref="E5:E7"/>
    <mergeCell ref="F5:F7"/>
    <mergeCell ref="G5:G7"/>
    <mergeCell ref="AA5:AB5"/>
    <mergeCell ref="AC5:AL5"/>
    <mergeCell ref="AN6:AN7"/>
    <mergeCell ref="AH6:AH7"/>
    <mergeCell ref="AK6:AK7"/>
    <mergeCell ref="AV6:AV7"/>
    <mergeCell ref="AW6:AW7"/>
    <mergeCell ref="AX6:AX7"/>
    <mergeCell ref="AB6:AB7"/>
    <mergeCell ref="AC6:AC7"/>
    <mergeCell ref="AD6:AD7"/>
    <mergeCell ref="AE6:AE7"/>
    <mergeCell ref="H5:H7"/>
    <mergeCell ref="I5:I7"/>
    <mergeCell ref="J5:J7"/>
    <mergeCell ref="K5:K7"/>
    <mergeCell ref="C4:BA4"/>
    <mergeCell ref="C3:BA3"/>
    <mergeCell ref="AZ5:AZ7"/>
    <mergeCell ref="BA5:BA7"/>
    <mergeCell ref="M6:M7"/>
    <mergeCell ref="N6:N7"/>
    <mergeCell ref="O6:O7"/>
    <mergeCell ref="P6:P7"/>
    <mergeCell ref="AA6:AA7"/>
    <mergeCell ref="Q5:Q7"/>
    <mergeCell ref="R5:R7"/>
    <mergeCell ref="S5:W6"/>
    <mergeCell ref="X5:X7"/>
    <mergeCell ref="Y5:Y7"/>
    <mergeCell ref="Z5:Z7"/>
    <mergeCell ref="M5:P5"/>
    <mergeCell ref="AL6:AL7"/>
    <mergeCell ref="AQ6:AQ7"/>
    <mergeCell ref="AR6:AR7"/>
    <mergeCell ref="AS6:AS7"/>
    <mergeCell ref="AT6:AT7"/>
    <mergeCell ref="AF6:AF7"/>
    <mergeCell ref="AG6:AG7"/>
    <mergeCell ref="AM6:AM7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IMETY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Manuel Torres</cp:lastModifiedBy>
  <dcterms:created xsi:type="dcterms:W3CDTF">2021-09-06T20:18:42Z</dcterms:created>
  <dcterms:modified xsi:type="dcterms:W3CDTF">2022-04-22T05:25:50Z</dcterms:modified>
</cp:coreProperties>
</file>