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IMETY PLANEACIÓN 2021\PLAN DE ACCIÓN A PLANEACIÓN MCPAL\"/>
    </mc:Choice>
  </mc:AlternateContent>
  <xr:revisionPtr revIDLastSave="0" documentId="13_ncr:1_{6268282F-E44D-4F76-94E9-18F66A07CF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ETY" sheetId="1" r:id="rId1"/>
  </sheets>
  <externalReferences>
    <externalReference r:id="rId2"/>
  </externalReferences>
  <definedNames>
    <definedName name="bbbb">[1]Gastos_Inversión_2012!#REF!</definedName>
    <definedName name="Conceptos_MOD" localSheetId="0">[1]Gastos_Inversión_2012!#REF!</definedName>
    <definedName name="Conceptos_MOD">[1]Gastos_Inversión_2012!#REF!</definedName>
    <definedName name="ESTRATREGICOS" localSheetId="0">#REF!</definedName>
    <definedName name="ESTRATREGICOS">#REF!</definedName>
    <definedName name="MUNICIPIOS_CHIP" localSheetId="0">#REF!</definedName>
    <definedName name="MUNICIPIOS_CHIP">#REF!</definedName>
    <definedName name="PLANEACION2021">#REF!</definedName>
    <definedName name="sss">#REF!</definedName>
    <definedName name="SSSS">#REF!</definedName>
    <definedName name="XX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6" i="1" l="1"/>
  <c r="AH26" i="1"/>
  <c r="AH17" i="1"/>
  <c r="AF26" i="1"/>
  <c r="AQ22" i="1" l="1"/>
  <c r="AQ21" i="1"/>
  <c r="AP21" i="1"/>
  <c r="AN17" i="1"/>
  <c r="AP17" i="1"/>
  <c r="AP15" i="1"/>
  <c r="AQ15" i="1"/>
  <c r="AQ13" i="1"/>
  <c r="AQ20" i="1"/>
  <c r="AQ17" i="1"/>
  <c r="AP20" i="1"/>
  <c r="AL26" i="1"/>
  <c r="O17" i="1"/>
  <c r="AO26" i="1"/>
  <c r="AM27" i="1" s="1"/>
  <c r="AQ16" i="1"/>
  <c r="AP16" i="1"/>
  <c r="AI26" i="1"/>
  <c r="AQ11" i="1"/>
  <c r="AJ21" i="1"/>
  <c r="AE26" i="1"/>
  <c r="AQ9" i="1"/>
  <c r="AP9" i="1"/>
  <c r="AN15" i="1"/>
  <c r="AJ16" i="1"/>
  <c r="AP22" i="1"/>
  <c r="AN22" i="1"/>
  <c r="AN11" i="1"/>
  <c r="AP11" i="1"/>
  <c r="AJ10" i="1"/>
  <c r="AQ26" i="1" l="1"/>
  <c r="O9" i="1"/>
  <c r="O13" i="1"/>
  <c r="N13" i="1" s="1"/>
  <c r="O22" i="1"/>
  <c r="O15" i="1"/>
  <c r="O25" i="1" l="1"/>
  <c r="W15" i="1"/>
  <c r="W14" i="1"/>
  <c r="W13" i="1"/>
  <c r="W11" i="1"/>
  <c r="W9" i="1"/>
  <c r="W12" i="1"/>
  <c r="W16" i="1"/>
  <c r="W17" i="1"/>
  <c r="W18" i="1"/>
  <c r="W19" i="1"/>
  <c r="W20" i="1"/>
  <c r="W21" i="1"/>
  <c r="W22" i="1"/>
  <c r="W23" i="1"/>
  <c r="W24" i="1"/>
  <c r="W25" i="1"/>
  <c r="P25" i="1" s="1"/>
  <c r="P13" i="1" l="1"/>
  <c r="P9" i="1"/>
  <c r="P22" i="1"/>
  <c r="O27" i="1"/>
  <c r="P15" i="1"/>
  <c r="P17" i="1"/>
  <c r="AM26" i="1"/>
  <c r="AP25" i="1"/>
  <c r="AN25" i="1"/>
  <c r="N25" i="1"/>
  <c r="AJ22" i="1"/>
  <c r="N22" i="1"/>
  <c r="AN20" i="1"/>
  <c r="AJ20" i="1"/>
  <c r="AJ17" i="1"/>
  <c r="N17" i="1"/>
  <c r="AN16" i="1"/>
  <c r="AJ15" i="1"/>
  <c r="AP13" i="1"/>
  <c r="AN13" i="1"/>
  <c r="AJ13" i="1"/>
  <c r="AJ11" i="1"/>
  <c r="AN9" i="1"/>
  <c r="AJ9" i="1"/>
  <c r="P27" i="1" l="1"/>
</calcChain>
</file>

<file path=xl/sharedStrings.xml><?xml version="1.0" encoding="utf-8"?>
<sst xmlns="http://schemas.openxmlformats.org/spreadsheetml/2006/main" count="225" uniqueCount="139">
  <si>
    <t>VIGENCIA:</t>
  </si>
  <si>
    <t>PLAN DE ACCION DEL SECTOR:</t>
  </si>
  <si>
    <t>IMETY</t>
  </si>
  <si>
    <t>EJE</t>
  </si>
  <si>
    <t>PROGRAMA</t>
  </si>
  <si>
    <t>Pond %</t>
  </si>
  <si>
    <t xml:space="preserve">SUBPROGRAMA </t>
  </si>
  <si>
    <t>INDICADOR</t>
  </si>
  <si>
    <t>Unidad de Medición</t>
  </si>
  <si>
    <t xml:space="preserve">Línea Base </t>
  </si>
  <si>
    <t>Meta Plan</t>
  </si>
  <si>
    <t>TIPO DE META Incremento, Reducción o Mantenimiento</t>
  </si>
  <si>
    <t>PROGRAMACIÓN/EJECUCIÓN</t>
  </si>
  <si>
    <t>PROGRAMACION META</t>
  </si>
  <si>
    <t>AVANCE TRIMESTRAL DE ACTIVIDAD</t>
  </si>
  <si>
    <t>FECHA TERMINACIÓN DE LA ACTIVIDAD</t>
  </si>
  <si>
    <t xml:space="preserve">DESCRIPCIÓN DE EJECUCÍON </t>
  </si>
  <si>
    <t>MEDIOS DE VERIFICACIÓN</t>
  </si>
  <si>
    <t>PROYECTO</t>
  </si>
  <si>
    <t>RECURSOS</t>
  </si>
  <si>
    <t xml:space="preserve">SECRETARIA RESPONSABLE </t>
  </si>
  <si>
    <t>FUNCIONARIO (S) RESPONSABLE (S)</t>
  </si>
  <si>
    <t>OBSERVACIONES</t>
  </si>
  <si>
    <t>CANTIDAD PROGRAMADA 2021</t>
  </si>
  <si>
    <t>AVANCE REAL 2021</t>
  </si>
  <si>
    <t>EJECUCION TRIMESTRE DE META</t>
  </si>
  <si>
    <t>% DE EJECUCION TOTAL</t>
  </si>
  <si>
    <t>NOMBRE DE PROYECTO</t>
  </si>
  <si>
    <t>VIABILIADAD</t>
  </si>
  <si>
    <t>CODIGO</t>
  </si>
  <si>
    <t>NOMBRE</t>
  </si>
  <si>
    <t>APROPIACION INICIAL</t>
  </si>
  <si>
    <t>PAGOS HACIENDA</t>
  </si>
  <si>
    <t>%</t>
  </si>
  <si>
    <t>EJECUCIÓN IMETY TRIM I</t>
  </si>
  <si>
    <t>Trim I</t>
  </si>
  <si>
    <t>Trim II</t>
  </si>
  <si>
    <t>Trim III</t>
  </si>
  <si>
    <t>Trim IV</t>
  </si>
  <si>
    <t>FILTROS</t>
  </si>
  <si>
    <t>YUMBO EDUCADO</t>
  </si>
  <si>
    <t>Entornos educativos</t>
  </si>
  <si>
    <t>Equipamientos e infraestructura</t>
  </si>
  <si>
    <t>Número de espacios con necesidades de mantenimiento, adecuación y mejoramiento, intervenidos.</t>
  </si>
  <si>
    <t>Número</t>
  </si>
  <si>
    <t>MM</t>
  </si>
  <si>
    <t>1.Realizar contrato para garantizar el mejoramiento, adecuación y mantenimiento de 22 espacios en la institución.</t>
  </si>
  <si>
    <t>1. No se han realizado acciones diferentes a la planificación de los contratos.</t>
  </si>
  <si>
    <t>SECOP.
SIA Observa.
Informes de Seguimiento de contratista y supervisores.</t>
  </si>
  <si>
    <t>Mejoramiento, adecuación y dotación de la Infraestructura física del Instituto Municipal de Educación para el Trabajo y Desarrollo Humano de Yumbo</t>
  </si>
  <si>
    <t xml:space="preserve">04.36.3603.1300.3603013.200058.2.3.3.05.09.002.01 </t>
  </si>
  <si>
    <t>RP. Entidades del gobierno general</t>
  </si>
  <si>
    <t>JAIME SÁNCHEZ LENIS</t>
  </si>
  <si>
    <t>2.Realizar la contratación de supervisión a los contratos de mejoramiento, adecuación y mantenimiento cada vez que sea necesario.</t>
  </si>
  <si>
    <t>2021768920020-1</t>
  </si>
  <si>
    <t>04.36.3603.1300.3603013.200058.2.3.3.05.09.002.06</t>
  </si>
  <si>
    <t>RP.SDO/2020 Entidades del gobierno general</t>
  </si>
  <si>
    <t>Número de espacios con necesidades de infraestructura física de ambientes de aprendizaje intervenidos.</t>
  </si>
  <si>
    <t>N/A</t>
  </si>
  <si>
    <t>La ejecución está para realizar en la vigencia 2022.</t>
  </si>
  <si>
    <t>Educación para el Futuro (Pertinencia)</t>
  </si>
  <si>
    <t>Excelencia para la Educación</t>
  </si>
  <si>
    <t>Número de Programas académicos de formación técnico laboral por competencias, técnico profesional o tecnológico, diseñados y/o actualizados.</t>
  </si>
  <si>
    <t>MI</t>
  </si>
  <si>
    <t>1.Aplicar las herramientas diagnósticas de necesidad y expectativas de la institución.</t>
  </si>
  <si>
    <r>
      <t>1. Se diseñaron las herramientas diagnósticas.</t>
    </r>
    <r>
      <rPr>
        <b/>
        <sz val="10"/>
        <color theme="1"/>
        <rFont val="Arial"/>
        <family val="2"/>
      </rPr>
      <t xml:space="preserve"> (100%)</t>
    </r>
    <r>
      <rPr>
        <sz val="10"/>
        <color theme="1"/>
        <rFont val="Arial"/>
        <family val="2"/>
      </rPr>
      <t xml:space="preserve">
2. Se aplicaron las herramientas diagnósticas. </t>
    </r>
    <r>
      <rPr>
        <b/>
        <sz val="10"/>
        <color theme="1"/>
        <rFont val="Arial"/>
        <family val="2"/>
      </rPr>
      <t>(100%)</t>
    </r>
    <r>
      <rPr>
        <sz val="10"/>
        <color theme="1"/>
        <rFont val="Arial"/>
        <family val="2"/>
      </rPr>
      <t xml:space="preserve">
3. Se analizaron los resultados de las herramientas diagnósticas. </t>
    </r>
    <r>
      <rPr>
        <b/>
        <sz val="10"/>
        <color theme="1"/>
        <rFont val="Arial"/>
        <family val="2"/>
      </rPr>
      <t>(100%)</t>
    </r>
  </si>
  <si>
    <t>Archivo de gestión del proceso responsable.</t>
  </si>
  <si>
    <t>Fortalecimiento a la Educación para el Trabajo del Municipio de Yumbo</t>
  </si>
  <si>
    <t>2021768920021-1</t>
  </si>
  <si>
    <t>04.36.3603.1300.3603011.200059.2.3.3.05.09.002.05</t>
  </si>
  <si>
    <t>2.Realizar el diseño curricular de 2 programas deseados para aprobación, según resultados de las herramientas.</t>
  </si>
  <si>
    <t>SECOP I
Informe del contratista.
Programas diseñados archivo de gestión Proceso Académico del IMETY</t>
  </si>
  <si>
    <t>Número de Estudios de factibilidad para la Institución de Educación Superior Estatal, realizado.</t>
  </si>
  <si>
    <t>1.Realizar 1 contrato necesario para la asesoría en el sistema de gestión.</t>
  </si>
  <si>
    <r>
      <t xml:space="preserve">1.Se realizó el contrato  CPS 100.15.01-11-2021 para la asesoría en el sistema de gestión y se ejecuta conforme lo establecido. </t>
    </r>
    <r>
      <rPr>
        <b/>
        <sz val="10"/>
        <color theme="1"/>
        <rFont val="Arial"/>
        <family val="2"/>
      </rPr>
      <t>(100%)</t>
    </r>
  </si>
  <si>
    <t>SECOP
Informe de Auditoria Externa del Ente Certificador.
Certificación de la NTC</t>
  </si>
  <si>
    <t>04.36.3603.1300.3603003.200059.2.3.3.05.09.002.04</t>
  </si>
  <si>
    <t>2.Presentar el IMETY para certificación en las NTC ISO 5555 y 5581.</t>
  </si>
  <si>
    <t>Número de estudiantes en formación técnica laboral por competencias, certificados.</t>
  </si>
  <si>
    <t>1.Realizar 2 ofertas según cada semestre académico e implementar los programas académicos que cumplan con los requisitos .</t>
  </si>
  <si>
    <t>04.36.3603.1300.3603019.200059.2.3.3.05.09.002.02</t>
  </si>
  <si>
    <t>2.Realizar la contratación de 23 instructores, formadores y facilitadores para la certificación de los estudiantes.</t>
  </si>
  <si>
    <t>3.Realizar contratación de 31 contratistas de personal administrativo para el fortalecimiento de los programas académicos.</t>
  </si>
  <si>
    <r>
      <t xml:space="preserve">3. Se realizó la contratación de 31 contratistas que conforman el personal administrativo de apoyo necesario para el fortalecimiento de los programas. </t>
    </r>
    <r>
      <rPr>
        <b/>
        <sz val="10"/>
        <color theme="1"/>
        <rFont val="Arial"/>
        <family val="2"/>
      </rPr>
      <t>(100%)</t>
    </r>
  </si>
  <si>
    <t>4.Realizar la contratación de 8 servicios especiales que fortalezcan y fomenten los programas académicos.</t>
  </si>
  <si>
    <r>
      <t xml:space="preserve">4. Se realizaron 7 contratos: </t>
    </r>
    <r>
      <rPr>
        <b/>
        <sz val="10"/>
        <color theme="1"/>
        <rFont val="Arial"/>
        <family val="2"/>
      </rPr>
      <t>(85.7%)</t>
    </r>
    <r>
      <rPr>
        <sz val="10"/>
        <color theme="1"/>
        <rFont val="Arial"/>
        <family val="2"/>
      </rPr>
      <t xml:space="preserve">
- 100.15.01.79-2021 para el desarrollo de dos estrategias educativas para el fomento de los programas de formación.
- LP-IMETY-01-2021 para el servicio de vigilancia de las sedes del IMETY
- 100.15.01.72-2021 para el servicio de administración de las redes cibernéticas y periféricos del IMETY.
- 100.15.01.81-2021 para el servicio y administración del control, expedientes y registros documentales.
- 100.15.01.83-2021 para el servicio de formación en pedagogía para instructores.
- MC-IMETY-05-2021 para la administración de las condiciones ambientales para la prestación de los programas
- MC -IMETY-06-2021 para la administración de los equipos del ambiente de aprendizaje de la cocina.</t>
    </r>
  </si>
  <si>
    <t>04.36.3603.1300.3603019.200059.2.3.3.05.09.002.07</t>
  </si>
  <si>
    <t>5.Certificar los estudiantes que cumplan con los requisitos establecidos por la institución.</t>
  </si>
  <si>
    <t>YUMBO PRODUCTIVO</t>
  </si>
  <si>
    <t>Creemos en un Yumbo más productivo y competitivo</t>
  </si>
  <si>
    <t>Competencias para la Producción y la competitividad</t>
  </si>
  <si>
    <t>Número de personas en artes y oficios y emprendimiento, certificadas.</t>
  </si>
  <si>
    <t>1.Ofertar e implementar los programas de emprendimiento y formación continua en artes y oficios que establezca la institución.</t>
  </si>
  <si>
    <r>
      <t xml:space="preserve">1. Se ha ofertado a la fecha toda la oferta académica programada según calendario establecido. </t>
    </r>
    <r>
      <rPr>
        <b/>
        <sz val="10"/>
        <color theme="1"/>
        <rFont val="Arial"/>
        <family val="2"/>
      </rPr>
      <t>(100%)</t>
    </r>
  </si>
  <si>
    <t>Aprovechamiento del sector productivo, el desarrollo humano y el emprendimiento del Municipio de Yumbo</t>
  </si>
  <si>
    <t>04.36.3603.1300.3603002.200055.2.3.4.02.04.002.03</t>
  </si>
  <si>
    <t>Se realizaron traslados presupuestales para realizar la ejecución
La ejecución corresponde a los pagos realizados, a la fecha el presupuesto de la meta  se encuentra comprometido al 100%</t>
  </si>
  <si>
    <t>2.Realizar contratación de 9 facilitadores, capacitadores e instructores para garantizar la enseñanza de cada programa.</t>
  </si>
  <si>
    <r>
      <t xml:space="preserve">2. Se realizó la contratación de 9 facilitadores para garantizar la enseñanza. </t>
    </r>
    <r>
      <rPr>
        <b/>
        <sz val="10"/>
        <color theme="1"/>
        <rFont val="Arial"/>
        <family val="2"/>
      </rPr>
      <t>(100%)</t>
    </r>
  </si>
  <si>
    <t>3.Emitir la constancia de asistencia las personas que cumplan con los requisitos establecidos por la institución.</t>
  </si>
  <si>
    <t>Agencia Pública de Gestión y Colocación de Empleo, implementada.</t>
  </si>
  <si>
    <t>1.Atender los requerimientos del Ministerio del Trabajo para la aprobación de la Agencia Pública de Gestión y Colocación de Empleo.</t>
  </si>
  <si>
    <t>Radicado de Ventanilla Única.
Oficios del Min Trabajo.</t>
  </si>
  <si>
    <t>Implementación de la Agencia Pública de Gestión y Colocación de Empleo del municipio de Yumbo</t>
  </si>
  <si>
    <t>N.A</t>
  </si>
  <si>
    <t>La presente meta está a la espera de aprobación del Ministerio para iniciar el proyecto de inversión.</t>
  </si>
  <si>
    <r>
      <t xml:space="preserve">1. Se realizaron 2 ofertas académicas de los programas de formación en TLC de cada semestre. </t>
    </r>
    <r>
      <rPr>
        <b/>
        <sz val="10"/>
        <color theme="1"/>
        <rFont val="Arial"/>
        <family val="2"/>
      </rPr>
      <t>(100%)</t>
    </r>
    <r>
      <rPr>
        <sz val="10"/>
        <color theme="1"/>
        <rFont val="Arial"/>
        <family val="2"/>
      </rPr>
      <t xml:space="preserve">
2. Se han implementado 10 programas académicos según los requisitos para el primer y segundo semestre del año. </t>
    </r>
    <r>
      <rPr>
        <b/>
        <sz val="10"/>
        <color theme="1"/>
        <rFont val="Arial"/>
        <family val="2"/>
      </rPr>
      <t>(100%)</t>
    </r>
  </si>
  <si>
    <r>
      <t xml:space="preserve">5. A la fecha, 91 estudiantes cumplen con los requisitos académicos, se esperan paz y salvos financieros para la respectiva certificación oficial No. 300.01.13-01-2021. </t>
    </r>
    <r>
      <rPr>
        <b/>
        <sz val="10"/>
        <color theme="1"/>
        <rFont val="Arial"/>
        <family val="2"/>
      </rPr>
      <t>(36,4%)</t>
    </r>
  </si>
  <si>
    <r>
      <t xml:space="preserve">3. Se emitieron 382 constancias de asistencia bajo las respectivas resoluciones. </t>
    </r>
    <r>
      <rPr>
        <b/>
        <sz val="10"/>
        <color theme="1"/>
        <rFont val="Arial"/>
        <family val="2"/>
      </rPr>
      <t>(95.5%)</t>
    </r>
  </si>
  <si>
    <t>Publicaciones de oferta en Redes Sociales y Página Web.
SECOP I.
Acta de Certificación No. 300.01.13.01-2021</t>
  </si>
  <si>
    <t>Publicación de oferta en Redes Sociales y Páginas Web.
SECOP.
Acta de Certificación 1 y 2</t>
  </si>
  <si>
    <t>TOTAL</t>
  </si>
  <si>
    <r>
      <t xml:space="preserve">1. Pond: 20% = Se identificaron los programas curriculares. </t>
    </r>
    <r>
      <rPr>
        <b/>
        <sz val="10"/>
        <color theme="1"/>
        <rFont val="Arial"/>
        <family val="2"/>
      </rPr>
      <t>(100%)</t>
    </r>
    <r>
      <rPr>
        <sz val="10"/>
        <color theme="1"/>
        <rFont val="Arial"/>
        <family val="2"/>
      </rPr>
      <t xml:space="preserve">
2. Pond: 30% = Se realizó la contratación para el diseño de los programas identificados mediante el contrato No. 100.15.01.81-2021. </t>
    </r>
    <r>
      <rPr>
        <b/>
        <sz val="10"/>
        <color theme="1"/>
        <rFont val="Arial"/>
        <family val="2"/>
      </rPr>
      <t>(100%)</t>
    </r>
    <r>
      <rPr>
        <sz val="10"/>
        <color theme="1"/>
        <rFont val="Arial"/>
        <family val="2"/>
      </rPr>
      <t xml:space="preserve">
3. Pond: 50% = Se diseñaron los programas y fueron entregados, se espera presentación de los programas por parte de la entidad ante SEMY para la aprobación. </t>
    </r>
    <r>
      <rPr>
        <b/>
        <sz val="10"/>
        <color theme="1"/>
        <rFont val="Arial"/>
        <family val="2"/>
      </rPr>
      <t>(50%)</t>
    </r>
  </si>
  <si>
    <r>
      <t xml:space="preserve">2. Se realizó el contrato CPS No. 100.15.01-88-2021 para la supervisión y construcción del proceso contractual para llevar a cabo la adecuación y mejoramiento de los espacios con necesidades de infraestructura del IMETY. </t>
    </r>
    <r>
      <rPr>
        <b/>
        <sz val="10"/>
        <color theme="1"/>
        <rFont val="Arial"/>
        <family val="2"/>
      </rPr>
      <t>(100%)</t>
    </r>
  </si>
  <si>
    <r>
      <t xml:space="preserve">2.  Se realizó la orden de servicio a ICONTEC para presentar al IMETY en el mes d de octubre para la certificación en las normas.  </t>
    </r>
    <r>
      <rPr>
        <b/>
        <sz val="10"/>
        <color theme="1"/>
        <rFont val="Arial"/>
        <family val="2"/>
      </rPr>
      <t>(25%)</t>
    </r>
  </si>
  <si>
    <r>
      <t xml:space="preserve">2. Se realizó la contratación de 24 instructores para formación para el trabajo en competencias laborales. </t>
    </r>
    <r>
      <rPr>
        <b/>
        <sz val="10"/>
        <color theme="1"/>
        <rFont val="Arial"/>
        <family val="2"/>
      </rPr>
      <t>(100%)</t>
    </r>
  </si>
  <si>
    <r>
      <t xml:space="preserve">1. Se han atendido todos los requerimientos del Ministerio del Trabajo y se encuentra radicada la información en el Ministerio. Al corte se recibieron dos solicitudes por parte del Ministerio y fueron atendidas a tiempo para continuar con el proceso, se espera aprobación. </t>
    </r>
    <r>
      <rPr>
        <b/>
        <sz val="10"/>
        <color theme="1"/>
        <rFont val="Arial"/>
        <family val="2"/>
      </rPr>
      <t>(75%)</t>
    </r>
  </si>
  <si>
    <t>04.36.3603.1300.3603002.200055.2.3.3.05.09.002.03</t>
  </si>
  <si>
    <t>2021768920020-2</t>
  </si>
  <si>
    <t>04.36.3603.1300.3603013.200058.2.3.3.05.09.002.01</t>
  </si>
  <si>
    <t>CÓDIGO EJECUCIÓN PRESUPUESTAL  IMETY</t>
  </si>
  <si>
    <t>2.3.02.02.002.008.28 - Servicios de Ingienería</t>
  </si>
  <si>
    <t>2.3.02.02.002.005.01 - Servicios Generales de Construccion edificaciones no residenciales</t>
  </si>
  <si>
    <t>APROBADO DEFINITIVO IMETY</t>
  </si>
  <si>
    <t xml:space="preserve"> 2.3.02.02.002.009.01 - Otros tipos de servicios educativos y formación n.c.p. </t>
  </si>
  <si>
    <t>EJECUCIÓN IMETY TRIM III</t>
  </si>
  <si>
    <t>04.36.3603.1300.3603011.200059.2.3.3.05.09.002.08</t>
  </si>
  <si>
    <t>2.3.02.02.002.008.12 - Otros servicios de gestion excepto</t>
  </si>
  <si>
    <t>PENDIENTE APROBACIÓN MINTRABAJO</t>
  </si>
  <si>
    <t>2021768920021-2</t>
  </si>
  <si>
    <t xml:space="preserve">2.3.02.02.002.008.20 - Otros Servicios de apoyo n.c.p. </t>
  </si>
  <si>
    <t xml:space="preserve">2.3.08.04.001 - Cuota de fiscalizacion y auditaje </t>
  </si>
  <si>
    <t xml:space="preserve">2.3.02.02.002.006.01 - Servicios Públicos;
2.3.02.02.002.008 - Servicios prestados a las empresas y servicios de producción;
2.3.02.02.002.009 - Servicios para la comunidad, sociales y personales;
</t>
  </si>
  <si>
    <t>Se realizaron traslados presupuestales para realizar la ejecución de la meta. El excedente de la actividad 1, fue trasladado a la actividad 2.</t>
  </si>
  <si>
    <t>Se inició el proceso de la actividad 1 en el mes de octubre.
La actividad 2 ya cuenta con un proceso jurídico en ejecución y el 100% se verá reflejado en diciembre.</t>
  </si>
  <si>
    <t>A la fecha el presupuesto se encuentra comprometido y su ejecución en curso, se verá reflejado el 100% de la ejecución presupuestal por parte del IMETY en diciembre 31.</t>
  </si>
  <si>
    <t>ADCIÓN I</t>
  </si>
  <si>
    <t>ADICIÓN II</t>
  </si>
  <si>
    <t>APROPIACIÓN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</si>
</sst>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-&quot;XDR&quot;* #,##0.00_-;\-&quot;XDR&quot;* #,##0.00_-;_-&quot;XDR&quot;* &quot;-&quot;??_-;_-@_-"/>
    <numFmt numFmtId="165" formatCode="d\-m;@"/>
    <numFmt numFmtId="166" formatCode="0.0%"/>
    <numFmt numFmtId="167" formatCode="_-[$$-240A]\ * #,##0.00_-;\-[$$-240A]\ * #,##0.00_-;_-[$$-240A]\ * &quot;-&quot;??_-;_-@_-"/>
    <numFmt numFmtId="168" formatCode="0.000"/>
    <numFmt numFmtId="169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10"/>
      <color rgb="FF000000"/>
      <name val="Arial"/>
      <family val="2"/>
    </font>
    <font>
      <sz val="15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</cellStyleXfs>
  <cellXfs count="335">
    <xf numFmtId="0" fontId="0" fillId="0" borderId="0" xfId="0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4" borderId="5" xfId="2" applyFont="1" applyFill="1" applyBorder="1" applyAlignment="1" applyProtection="1">
      <alignment horizontal="center" vertical="center" wrapText="1"/>
      <protection locked="0"/>
    </xf>
    <xf numFmtId="9" fontId="7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9" fontId="7" fillId="4" borderId="5" xfId="1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7" fillId="4" borderId="5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4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9" fontId="6" fillId="4" borderId="5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9" fontId="2" fillId="2" borderId="2" xfId="1" applyNumberFormat="1" applyFont="1" applyFill="1" applyBorder="1" applyAlignment="1" applyProtection="1">
      <alignment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Font="1" applyFill="1" applyBorder="1" applyAlignment="1" applyProtection="1">
      <alignment horizontal="center" vertical="center"/>
      <protection locked="0"/>
    </xf>
    <xf numFmtId="44" fontId="2" fillId="2" borderId="2" xfId="0" applyNumberFormat="1" applyFont="1" applyFill="1" applyBorder="1" applyAlignment="1" applyProtection="1">
      <alignment vertical="center"/>
      <protection locked="0"/>
    </xf>
    <xf numFmtId="9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9" fontId="2" fillId="2" borderId="0" xfId="1" applyNumberFormat="1" applyFont="1" applyFill="1" applyBorder="1" applyAlignment="1" applyProtection="1">
      <alignment vertical="center"/>
      <protection locked="0"/>
    </xf>
    <xf numFmtId="9" fontId="2" fillId="2" borderId="0" xfId="1" applyNumberFormat="1" applyFont="1" applyFill="1" applyBorder="1" applyAlignment="1" applyProtection="1">
      <alignment horizontal="center" vertical="center"/>
      <protection locked="0"/>
    </xf>
    <xf numFmtId="9" fontId="2" fillId="2" borderId="0" xfId="1" applyFont="1" applyFill="1" applyBorder="1" applyAlignment="1" applyProtection="1">
      <alignment horizontal="center" vertical="center"/>
      <protection locked="0"/>
    </xf>
    <xf numFmtId="44" fontId="2" fillId="2" borderId="0" xfId="0" applyNumberFormat="1" applyFont="1" applyFill="1" applyBorder="1" applyAlignment="1" applyProtection="1">
      <alignment vertical="center"/>
      <protection locked="0"/>
    </xf>
    <xf numFmtId="9" fontId="2" fillId="2" borderId="0" xfId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4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9" fontId="2" fillId="0" borderId="0" xfId="1" applyNumberFormat="1" applyFont="1" applyAlignment="1" applyProtection="1">
      <alignment vertical="center"/>
      <protection locked="0"/>
    </xf>
    <xf numFmtId="9" fontId="2" fillId="0" borderId="0" xfId="1" applyNumberFormat="1" applyFont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vertical="center"/>
      <protection locked="0"/>
    </xf>
    <xf numFmtId="9" fontId="2" fillId="0" borderId="0" xfId="1" applyFont="1" applyAlignment="1" applyProtection="1">
      <alignment vertical="center"/>
      <protection locked="0"/>
    </xf>
    <xf numFmtId="0" fontId="2" fillId="0" borderId="0" xfId="0" applyFont="1" applyAlignment="1" applyProtection="1">
      <alignment wrapText="1"/>
      <protection locked="0"/>
    </xf>
    <xf numFmtId="9" fontId="10" fillId="0" borderId="0" xfId="1" applyNumberFormat="1" applyFont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  <protection locked="0"/>
    </xf>
    <xf numFmtId="9" fontId="7" fillId="3" borderId="7" xfId="1" applyFont="1" applyFill="1" applyBorder="1" applyAlignment="1" applyProtection="1">
      <alignment horizontal="center" vertical="center" wrapText="1"/>
      <protection locked="0"/>
    </xf>
    <xf numFmtId="9" fontId="7" fillId="4" borderId="24" xfId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165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9" fontId="7" fillId="3" borderId="31" xfId="1" applyFont="1" applyFill="1" applyBorder="1" applyAlignment="1" applyProtection="1">
      <alignment horizontal="center" vertical="center" wrapText="1"/>
      <protection locked="0"/>
    </xf>
    <xf numFmtId="9" fontId="7" fillId="4" borderId="32" xfId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9" fontId="7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9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2" xfId="1" applyFont="1" applyFill="1" applyBorder="1" applyAlignment="1" applyProtection="1">
      <alignment horizontal="center" vertical="center" wrapText="1"/>
    </xf>
    <xf numFmtId="9" fontId="2" fillId="0" borderId="12" xfId="1" applyFont="1" applyFill="1" applyBorder="1" applyAlignment="1" applyProtection="1">
      <alignment horizontal="center" vertical="center" wrapText="1"/>
      <protection locked="0"/>
    </xf>
    <xf numFmtId="9" fontId="2" fillId="0" borderId="25" xfId="1" applyFont="1" applyFill="1" applyBorder="1" applyAlignment="1" applyProtection="1">
      <alignment horizontal="center" vertical="center" wrapText="1"/>
      <protection locked="0"/>
    </xf>
    <xf numFmtId="166" fontId="2" fillId="0" borderId="31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9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6" xfId="1" applyFont="1" applyFill="1" applyBorder="1" applyAlignment="1" applyProtection="1">
      <alignment horizontal="center" vertical="center" wrapText="1"/>
    </xf>
    <xf numFmtId="9" fontId="2" fillId="0" borderId="26" xfId="1" applyFont="1" applyFill="1" applyBorder="1" applyAlignment="1" applyProtection="1">
      <alignment horizontal="center" vertical="center" wrapText="1"/>
      <protection locked="0"/>
    </xf>
    <xf numFmtId="1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166" fontId="2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Font="1" applyFill="1" applyBorder="1" applyAlignment="1" applyProtection="1">
      <alignment horizontal="center" vertical="center" wrapText="1"/>
    </xf>
    <xf numFmtId="9" fontId="2" fillId="0" borderId="7" xfId="1" applyFont="1" applyFill="1" applyBorder="1" applyAlignment="1" applyProtection="1">
      <alignment horizontal="center" vertical="center" wrapText="1"/>
      <protection locked="0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1" applyNumberFormat="1" applyFont="1" applyFill="1" applyBorder="1" applyAlignment="1" applyProtection="1">
      <alignment horizontal="center" vertical="center" wrapText="1"/>
    </xf>
    <xf numFmtId="166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6" xfId="1" applyNumberFormat="1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2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1" applyNumberFormat="1" applyFont="1" applyFill="1" applyBorder="1" applyAlignment="1" applyProtection="1">
      <alignment horizontal="center" vertical="center" wrapText="1"/>
    </xf>
    <xf numFmtId="9" fontId="2" fillId="0" borderId="19" xfId="1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vertical="center" wrapText="1"/>
      <protection locked="0"/>
    </xf>
    <xf numFmtId="9" fontId="2" fillId="0" borderId="19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9" xfId="1" applyFont="1" applyFill="1" applyBorder="1" applyAlignment="1" applyProtection="1">
      <alignment horizontal="center" vertical="center" wrapText="1"/>
    </xf>
    <xf numFmtId="9" fontId="2" fillId="0" borderId="27" xfId="1" applyFont="1" applyFill="1" applyBorder="1" applyAlignment="1" applyProtection="1">
      <alignment horizontal="center" vertical="center" wrapText="1"/>
      <protection locked="0"/>
    </xf>
    <xf numFmtId="166" fontId="2" fillId="0" borderId="23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9" xfId="0" applyFont="1" applyFill="1" applyBorder="1" applyAlignment="1" applyProtection="1">
      <alignment horizontal="center" vertical="center" wrapText="1"/>
      <protection locked="0"/>
    </xf>
    <xf numFmtId="2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9" fontId="2" fillId="5" borderId="12" xfId="1" applyFont="1" applyFill="1" applyBorder="1" applyAlignment="1" applyProtection="1">
      <alignment horizontal="center" vertical="center" wrapText="1"/>
      <protection locked="0"/>
    </xf>
    <xf numFmtId="9" fontId="2" fillId="5" borderId="16" xfId="1" applyFont="1" applyFill="1" applyBorder="1" applyAlignment="1" applyProtection="1">
      <alignment horizontal="center" vertical="center" wrapText="1"/>
      <protection locked="0"/>
    </xf>
    <xf numFmtId="166" fontId="2" fillId="5" borderId="16" xfId="1" applyNumberFormat="1" applyFont="1" applyFill="1" applyBorder="1" applyAlignment="1" applyProtection="1">
      <alignment horizontal="center" vertical="center" wrapText="1"/>
      <protection locked="0"/>
    </xf>
    <xf numFmtId="9" fontId="2" fillId="5" borderId="1" xfId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9" fontId="2" fillId="5" borderId="19" xfId="1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5" borderId="19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167" fontId="2" fillId="0" borderId="15" xfId="3" applyNumberFormat="1" applyFont="1" applyFill="1" applyBorder="1" applyAlignment="1" applyProtection="1">
      <alignment vertical="center" wrapText="1"/>
      <protection locked="0"/>
    </xf>
    <xf numFmtId="167" fontId="2" fillId="0" borderId="12" xfId="3" applyNumberFormat="1" applyFont="1" applyFill="1" applyBorder="1" applyAlignment="1" applyProtection="1">
      <alignment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quotePrefix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167" fontId="2" fillId="0" borderId="1" xfId="3" applyNumberFormat="1" applyFont="1" applyFill="1" applyBorder="1" applyAlignment="1" applyProtection="1">
      <alignment vertical="center" wrapText="1"/>
      <protection locked="0"/>
    </xf>
    <xf numFmtId="9" fontId="2" fillId="6" borderId="16" xfId="1" applyFont="1" applyFill="1" applyBorder="1" applyAlignment="1" applyProtection="1">
      <alignment horizontal="center" vertical="center" wrapText="1"/>
      <protection locked="0"/>
    </xf>
    <xf numFmtId="9" fontId="2" fillId="6" borderId="19" xfId="1" applyFont="1" applyFill="1" applyBorder="1" applyAlignment="1" applyProtection="1">
      <alignment horizontal="center" vertical="center" wrapText="1"/>
      <protection locked="0"/>
    </xf>
    <xf numFmtId="9" fontId="2" fillId="6" borderId="12" xfId="1" applyFont="1" applyFill="1" applyBorder="1" applyAlignment="1" applyProtection="1">
      <alignment horizontal="center" vertical="center" wrapText="1"/>
      <protection locked="0"/>
    </xf>
    <xf numFmtId="44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6" borderId="12" xfId="1" applyNumberFormat="1" applyFont="1" applyFill="1" applyBorder="1" applyAlignment="1" applyProtection="1">
      <alignment horizontal="center" vertical="center" wrapText="1"/>
      <protection locked="0"/>
    </xf>
    <xf numFmtId="44" fontId="2" fillId="6" borderId="16" xfId="0" applyNumberFormat="1" applyFont="1" applyFill="1" applyBorder="1" applyAlignment="1" applyProtection="1">
      <alignment horizontal="center" vertical="center" wrapText="1"/>
      <protection locked="0"/>
    </xf>
    <xf numFmtId="44" fontId="2" fillId="6" borderId="19" xfId="0" applyNumberFormat="1" applyFont="1" applyFill="1" applyBorder="1" applyAlignment="1" applyProtection="1">
      <alignment horizontal="center" vertical="center" wrapText="1"/>
      <protection locked="0"/>
    </xf>
    <xf numFmtId="44" fontId="2" fillId="6" borderId="12" xfId="0" applyNumberFormat="1" applyFont="1" applyFill="1" applyBorder="1" applyAlignment="1" applyProtection="1">
      <alignment vertical="center" wrapText="1"/>
      <protection locked="0"/>
    </xf>
    <xf numFmtId="44" fontId="2" fillId="6" borderId="15" xfId="0" applyNumberFormat="1" applyFont="1" applyFill="1" applyBorder="1" applyAlignment="1" applyProtection="1">
      <alignment vertical="center" wrapText="1"/>
      <protection locked="0"/>
    </xf>
    <xf numFmtId="44" fontId="2" fillId="6" borderId="1" xfId="0" applyNumberFormat="1" applyFont="1" applyFill="1" applyBorder="1" applyAlignment="1" applyProtection="1">
      <alignment vertical="center" wrapText="1"/>
      <protection locked="0"/>
    </xf>
    <xf numFmtId="44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6" borderId="1" xfId="1" applyFont="1" applyFill="1" applyBorder="1" applyAlignment="1" applyProtection="1">
      <alignment vertical="center" wrapText="1"/>
      <protection locked="0"/>
    </xf>
    <xf numFmtId="167" fontId="2" fillId="6" borderId="12" xfId="3" applyNumberFormat="1" applyFont="1" applyFill="1" applyBorder="1" applyAlignment="1" applyProtection="1">
      <alignment vertical="center" wrapText="1"/>
      <protection locked="0"/>
    </xf>
    <xf numFmtId="9" fontId="2" fillId="7" borderId="16" xfId="1" applyFont="1" applyFill="1" applyBorder="1" applyAlignment="1" applyProtection="1">
      <alignment horizontal="center" vertical="center" wrapText="1"/>
      <protection locked="0"/>
    </xf>
    <xf numFmtId="167" fontId="2" fillId="7" borderId="16" xfId="1" applyNumberFormat="1" applyFont="1" applyFill="1" applyBorder="1" applyAlignment="1" applyProtection="1">
      <alignment horizontal="center" vertical="center" wrapText="1"/>
      <protection locked="0"/>
    </xf>
    <xf numFmtId="44" fontId="2" fillId="7" borderId="16" xfId="0" applyNumberFormat="1" applyFont="1" applyFill="1" applyBorder="1" applyAlignment="1" applyProtection="1">
      <alignment horizontal="center" vertical="center" wrapText="1"/>
      <protection locked="0"/>
    </xf>
    <xf numFmtId="9" fontId="2" fillId="7" borderId="19" xfId="1" applyFont="1" applyFill="1" applyBorder="1" applyAlignment="1" applyProtection="1">
      <alignment horizontal="center" vertical="center" wrapText="1"/>
      <protection locked="0"/>
    </xf>
    <xf numFmtId="167" fontId="2" fillId="7" borderId="19" xfId="1" applyNumberFormat="1" applyFont="1" applyFill="1" applyBorder="1" applyAlignment="1" applyProtection="1">
      <alignment horizontal="center" vertical="center" wrapText="1"/>
      <protection locked="0"/>
    </xf>
    <xf numFmtId="9" fontId="2" fillId="7" borderId="12" xfId="1" applyFont="1" applyFill="1" applyBorder="1" applyAlignment="1" applyProtection="1">
      <alignment horizontal="center" vertical="center" wrapText="1"/>
      <protection locked="0"/>
    </xf>
    <xf numFmtId="167" fontId="2" fillId="7" borderId="12" xfId="1" applyNumberFormat="1" applyFont="1" applyFill="1" applyBorder="1" applyAlignment="1" applyProtection="1">
      <alignment horizontal="center" vertical="center" wrapText="1"/>
      <protection locked="0"/>
    </xf>
    <xf numFmtId="44" fontId="2" fillId="7" borderId="12" xfId="0" applyNumberFormat="1" applyFont="1" applyFill="1" applyBorder="1" applyAlignment="1" applyProtection="1">
      <alignment horizontal="center" vertical="center" wrapText="1"/>
      <protection locked="0"/>
    </xf>
    <xf numFmtId="167" fontId="2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9" xfId="1" applyNumberFormat="1" applyFont="1" applyFill="1" applyBorder="1" applyAlignment="1" applyProtection="1">
      <alignment horizontal="center" vertical="center" wrapText="1"/>
      <protection locked="0"/>
    </xf>
    <xf numFmtId="44" fontId="2" fillId="7" borderId="19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6" xfId="1" applyFont="1" applyFill="1" applyBorder="1" applyAlignment="1" applyProtection="1">
      <alignment horizontal="center" vertical="center" wrapText="1"/>
      <protection locked="0"/>
    </xf>
    <xf numFmtId="44" fontId="2" fillId="7" borderId="15" xfId="0" applyNumberFormat="1" applyFont="1" applyFill="1" applyBorder="1" applyAlignment="1" applyProtection="1">
      <alignment vertical="center" wrapText="1"/>
      <protection locked="0"/>
    </xf>
    <xf numFmtId="167" fontId="2" fillId="7" borderId="15" xfId="1" applyNumberFormat="1" applyFont="1" applyFill="1" applyBorder="1" applyAlignment="1" applyProtection="1">
      <alignment vertical="center" wrapText="1"/>
      <protection locked="0"/>
    </xf>
    <xf numFmtId="44" fontId="2" fillId="7" borderId="1" xfId="0" applyNumberFormat="1" applyFont="1" applyFill="1" applyBorder="1" applyAlignment="1" applyProtection="1">
      <alignment vertical="center" wrapText="1"/>
      <protection locked="0"/>
    </xf>
    <xf numFmtId="167" fontId="2" fillId="7" borderId="1" xfId="1" applyNumberFormat="1" applyFont="1" applyFill="1" applyBorder="1" applyAlignment="1" applyProtection="1">
      <alignment vertical="center" wrapText="1"/>
      <protection locked="0"/>
    </xf>
    <xf numFmtId="9" fontId="2" fillId="7" borderId="15" xfId="1" applyFont="1" applyFill="1" applyBorder="1" applyAlignment="1" applyProtection="1">
      <alignment vertical="center" wrapText="1"/>
      <protection locked="0"/>
    </xf>
    <xf numFmtId="9" fontId="2" fillId="7" borderId="1" xfId="1" applyFont="1" applyFill="1" applyBorder="1" applyAlignment="1" applyProtection="1">
      <alignment vertical="center" wrapText="1"/>
      <protection locked="0"/>
    </xf>
    <xf numFmtId="44" fontId="2" fillId="6" borderId="8" xfId="0" applyNumberFormat="1" applyFont="1" applyFill="1" applyBorder="1" applyAlignment="1" applyProtection="1">
      <alignment horizontal="center" vertical="center" wrapText="1"/>
      <protection locked="0"/>
    </xf>
    <xf numFmtId="167" fontId="2" fillId="7" borderId="15" xfId="1" applyNumberFormat="1" applyFont="1" applyFill="1" applyBorder="1" applyAlignment="1" applyProtection="1">
      <alignment horizontal="center" vertical="center" wrapText="1"/>
      <protection locked="0"/>
    </xf>
    <xf numFmtId="9" fontId="2" fillId="7" borderId="15" xfId="1" applyFont="1" applyFill="1" applyBorder="1" applyAlignment="1" applyProtection="1">
      <alignment horizontal="center" vertical="center" wrapText="1"/>
      <protection locked="0"/>
    </xf>
    <xf numFmtId="9" fontId="2" fillId="7" borderId="9" xfId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4" fontId="2" fillId="6" borderId="15" xfId="0" applyNumberFormat="1" applyFont="1" applyFill="1" applyBorder="1" applyAlignment="1" applyProtection="1">
      <alignment horizontal="center" vertical="center" wrapText="1"/>
      <protection locked="0"/>
    </xf>
    <xf numFmtId="9" fontId="2" fillId="6" borderId="11" xfId="1" applyFont="1" applyFill="1" applyBorder="1" applyAlignment="1" applyProtection="1">
      <alignment horizontal="center" vertical="center" wrapText="1"/>
      <protection locked="0"/>
    </xf>
    <xf numFmtId="9" fontId="2" fillId="0" borderId="5" xfId="1" applyFont="1" applyFill="1" applyBorder="1" applyAlignment="1" applyProtection="1">
      <alignment horizontal="center" vertical="center" wrapText="1"/>
      <protection locked="0"/>
    </xf>
    <xf numFmtId="9" fontId="2" fillId="7" borderId="1" xfId="1" applyFont="1" applyFill="1" applyBorder="1" applyAlignment="1" applyProtection="1">
      <alignment horizontal="center" vertical="center" wrapText="1"/>
      <protection locked="0"/>
    </xf>
    <xf numFmtId="9" fontId="2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15" xfId="0" quotePrefix="1" applyFont="1" applyFill="1" applyBorder="1" applyAlignment="1" applyProtection="1">
      <alignment horizontal="center" vertical="center" wrapText="1"/>
      <protection locked="0"/>
    </xf>
    <xf numFmtId="166" fontId="2" fillId="6" borderId="9" xfId="1" applyNumberFormat="1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" xfId="2" applyFont="1" applyFill="1" applyBorder="1" applyAlignment="1" applyProtection="1">
      <alignment horizontal="center" vertical="center" wrapText="1"/>
      <protection locked="0"/>
    </xf>
    <xf numFmtId="0" fontId="7" fillId="3" borderId="5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wrapText="1"/>
      <protection locked="0"/>
    </xf>
    <xf numFmtId="9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9" fontId="4" fillId="3" borderId="5" xfId="1" applyNumberFormat="1" applyFont="1" applyFill="1" applyBorder="1" applyAlignment="1" applyProtection="1">
      <alignment horizontal="center" vertical="center"/>
      <protection locked="0"/>
    </xf>
    <xf numFmtId="9" fontId="4" fillId="3" borderId="8" xfId="1" applyNumberFormat="1" applyFont="1" applyFill="1" applyBorder="1" applyAlignment="1" applyProtection="1">
      <alignment horizontal="center" vertical="center"/>
      <protection locked="0"/>
    </xf>
    <xf numFmtId="9" fontId="4" fillId="3" borderId="9" xfId="1" applyNumberFormat="1" applyFont="1" applyFill="1" applyBorder="1" applyAlignment="1" applyProtection="1">
      <alignment horizontal="center" vertical="center"/>
      <protection locked="0"/>
    </xf>
    <xf numFmtId="9" fontId="7" fillId="3" borderId="2" xfId="1" applyFont="1" applyFill="1" applyBorder="1" applyAlignment="1" applyProtection="1">
      <alignment horizontal="center" vertical="center" wrapText="1"/>
      <protection locked="0"/>
    </xf>
    <xf numFmtId="9" fontId="7" fillId="3" borderId="0" xfId="1" applyFont="1" applyFill="1" applyBorder="1" applyAlignment="1" applyProtection="1">
      <alignment horizontal="center" vertical="center" wrapText="1"/>
      <protection locked="0"/>
    </xf>
    <xf numFmtId="165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9" fontId="7" fillId="3" borderId="1" xfId="1" applyFont="1" applyFill="1" applyBorder="1" applyAlignment="1" applyProtection="1">
      <alignment horizontal="center" vertical="center" wrapText="1"/>
      <protection locked="0"/>
    </xf>
    <xf numFmtId="9" fontId="6" fillId="3" borderId="5" xfId="1" applyFont="1" applyFill="1" applyBorder="1" applyAlignment="1" applyProtection="1">
      <alignment horizontal="center" vertical="center" wrapText="1"/>
      <protection locked="0"/>
    </xf>
    <xf numFmtId="9" fontId="7" fillId="3" borderId="5" xfId="1" applyFont="1" applyFill="1" applyBorder="1" applyAlignment="1" applyProtection="1">
      <alignment horizontal="center" vertical="center" wrapText="1"/>
      <protection locked="0"/>
    </xf>
    <xf numFmtId="9" fontId="7" fillId="3" borderId="9" xfId="1" applyFont="1" applyFill="1" applyBorder="1" applyAlignment="1" applyProtection="1">
      <alignment horizontal="center" vertical="center" wrapText="1"/>
      <protection locked="0"/>
    </xf>
    <xf numFmtId="4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4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4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 applyProtection="1">
      <alignment horizontal="left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34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9" fontId="2" fillId="0" borderId="11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1" applyFont="1" applyFill="1" applyBorder="1" applyAlignment="1" applyProtection="1">
      <alignment horizontal="center" vertical="center" wrapText="1"/>
    </xf>
    <xf numFmtId="9" fontId="2" fillId="0" borderId="9" xfId="1" applyFont="1" applyFill="1" applyBorder="1" applyAlignment="1" applyProtection="1">
      <alignment horizontal="center" vertical="center" wrapText="1"/>
    </xf>
    <xf numFmtId="9" fontId="2" fillId="5" borderId="11" xfId="1" applyFont="1" applyFill="1" applyBorder="1" applyAlignment="1" applyProtection="1">
      <alignment horizontal="center" vertical="center" wrapText="1"/>
      <protection locked="0"/>
    </xf>
    <xf numFmtId="9" fontId="2" fillId="5" borderId="9" xfId="1" applyFont="1" applyFill="1" applyBorder="1" applyAlignment="1" applyProtection="1">
      <alignment horizontal="center" vertical="center" wrapText="1"/>
      <protection locked="0"/>
    </xf>
    <xf numFmtId="9" fontId="2" fillId="0" borderId="13" xfId="1" applyFont="1" applyFill="1" applyBorder="1" applyAlignment="1" applyProtection="1">
      <alignment horizontal="center" vertical="center" wrapText="1"/>
      <protection locked="0"/>
    </xf>
    <xf numFmtId="9" fontId="2" fillId="0" borderId="36" xfId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9" fontId="9" fillId="0" borderId="11" xfId="0" applyNumberFormat="1" applyFont="1" applyFill="1" applyBorder="1" applyAlignment="1" applyProtection="1">
      <alignment horizontal="center" vertical="center" wrapText="1"/>
    </xf>
    <xf numFmtId="9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9" fontId="9" fillId="0" borderId="11" xfId="1" applyNumberFormat="1" applyFont="1" applyFill="1" applyBorder="1" applyAlignment="1" applyProtection="1">
      <alignment horizontal="center" vertical="center" wrapText="1"/>
    </xf>
    <xf numFmtId="9" fontId="9" fillId="0" borderId="8" xfId="1" applyNumberFormat="1" applyFont="1" applyFill="1" applyBorder="1" applyAlignment="1" applyProtection="1">
      <alignment horizontal="center" vertical="center" wrapText="1"/>
    </xf>
    <xf numFmtId="9" fontId="9" fillId="0" borderId="15" xfId="1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9" fontId="2" fillId="0" borderId="11" xfId="1" applyFont="1" applyFill="1" applyBorder="1" applyAlignment="1" applyProtection="1">
      <alignment horizontal="center" vertical="center" wrapText="1"/>
      <protection locked="0"/>
    </xf>
    <xf numFmtId="9" fontId="2" fillId="0" borderId="9" xfId="1" applyFont="1" applyFill="1" applyBorder="1" applyAlignment="1" applyProtection="1">
      <alignment horizontal="center" vertical="center" wrapText="1"/>
      <protection locked="0"/>
    </xf>
    <xf numFmtId="9" fontId="2" fillId="0" borderId="8" xfId="1" applyFont="1" applyFill="1" applyBorder="1" applyAlignment="1" applyProtection="1">
      <alignment horizontal="center" vertical="center" wrapText="1"/>
      <protection locked="0"/>
    </xf>
    <xf numFmtId="9" fontId="2" fillId="0" borderId="15" xfId="1" applyFont="1" applyFill="1" applyBorder="1" applyAlignment="1" applyProtection="1">
      <alignment horizontal="center" vertical="center" wrapText="1"/>
      <protection locked="0"/>
    </xf>
    <xf numFmtId="167" fontId="2" fillId="7" borderId="11" xfId="1" applyNumberFormat="1" applyFont="1" applyFill="1" applyBorder="1" applyAlignment="1" applyProtection="1">
      <alignment horizontal="center" vertical="center" wrapText="1"/>
      <protection locked="0"/>
    </xf>
    <xf numFmtId="167" fontId="2" fillId="7" borderId="15" xfId="1" applyNumberFormat="1" applyFont="1" applyFill="1" applyBorder="1" applyAlignment="1" applyProtection="1">
      <alignment horizontal="center" vertical="center" wrapText="1"/>
      <protection locked="0"/>
    </xf>
    <xf numFmtId="9" fontId="2" fillId="7" borderId="11" xfId="1" applyFont="1" applyFill="1" applyBorder="1" applyAlignment="1" applyProtection="1">
      <alignment horizontal="center" vertical="center" wrapText="1"/>
      <protection locked="0"/>
    </xf>
    <xf numFmtId="9" fontId="2" fillId="7" borderId="15" xfId="1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166" fontId="2" fillId="0" borderId="11" xfId="1" applyNumberFormat="1" applyFont="1" applyFill="1" applyBorder="1" applyAlignment="1" applyProtection="1">
      <alignment horizontal="center" vertical="center" wrapText="1"/>
    </xf>
    <xf numFmtId="9" fontId="2" fillId="0" borderId="15" xfId="1" applyFont="1" applyFill="1" applyBorder="1" applyAlignment="1" applyProtection="1">
      <alignment horizontal="center" vertical="center" wrapText="1"/>
    </xf>
    <xf numFmtId="44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44" fontId="2" fillId="6" borderId="15" xfId="0" applyNumberFormat="1" applyFont="1" applyFill="1" applyBorder="1" applyAlignment="1" applyProtection="1">
      <alignment horizontal="center" vertical="center" wrapText="1"/>
      <protection locked="0"/>
    </xf>
    <xf numFmtId="44" fontId="2" fillId="7" borderId="11" xfId="0" applyNumberFormat="1" applyFont="1" applyFill="1" applyBorder="1" applyAlignment="1" applyProtection="1">
      <alignment horizontal="center" vertical="center" wrapText="1"/>
      <protection locked="0"/>
    </xf>
    <xf numFmtId="44" fontId="2" fillId="7" borderId="15" xfId="0" applyNumberFormat="1" applyFont="1" applyFill="1" applyBorder="1" applyAlignment="1" applyProtection="1">
      <alignment horizontal="center" vertical="center" wrapText="1"/>
      <protection locked="0"/>
    </xf>
    <xf numFmtId="166" fontId="2" fillId="7" borderId="11" xfId="1" applyNumberFormat="1" applyFont="1" applyFill="1" applyBorder="1" applyAlignment="1" applyProtection="1">
      <alignment horizontal="center" vertical="center" wrapText="1"/>
      <protection locked="0"/>
    </xf>
    <xf numFmtId="166" fontId="2" fillId="7" borderId="9" xfId="1" applyNumberFormat="1" applyFont="1" applyFill="1" applyBorder="1" applyAlignment="1" applyProtection="1">
      <alignment horizontal="center" vertical="center" wrapText="1"/>
      <protection locked="0"/>
    </xf>
    <xf numFmtId="167" fontId="2" fillId="7" borderId="9" xfId="1" applyNumberFormat="1" applyFont="1" applyFill="1" applyBorder="1" applyAlignment="1" applyProtection="1">
      <alignment horizontal="center" vertical="center" wrapText="1"/>
      <protection locked="0"/>
    </xf>
    <xf numFmtId="9" fontId="2" fillId="7" borderId="9" xfId="1" applyFont="1" applyFill="1" applyBorder="1" applyAlignment="1" applyProtection="1">
      <alignment horizontal="center" vertical="center" wrapText="1"/>
      <protection locked="0"/>
    </xf>
    <xf numFmtId="44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1" xfId="1" applyNumberFormat="1" applyFont="1" applyFill="1" applyBorder="1" applyAlignment="1" applyProtection="1">
      <alignment horizontal="left" vertical="center" wrapText="1" indent="5"/>
    </xf>
    <xf numFmtId="166" fontId="2" fillId="0" borderId="15" xfId="1" applyNumberFormat="1" applyFont="1" applyFill="1" applyBorder="1" applyAlignment="1" applyProtection="1">
      <alignment horizontal="left" vertical="center" wrapText="1" indent="5"/>
    </xf>
    <xf numFmtId="9" fontId="2" fillId="0" borderId="11" xfId="1" applyNumberFormat="1" applyFont="1" applyFill="1" applyBorder="1" applyAlignment="1" applyProtection="1">
      <alignment horizontal="center" vertical="center" wrapText="1"/>
    </xf>
    <xf numFmtId="9" fontId="2" fillId="0" borderId="15" xfId="1" applyNumberFormat="1" applyFont="1" applyFill="1" applyBorder="1" applyAlignment="1" applyProtection="1">
      <alignment horizontal="center" vertical="center" wrapText="1"/>
    </xf>
    <xf numFmtId="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169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44" fontId="2" fillId="6" borderId="8" xfId="0" applyNumberFormat="1" applyFont="1" applyFill="1" applyBorder="1" applyAlignment="1" applyProtection="1">
      <alignment horizontal="center" vertical="center" wrapText="1"/>
      <protection locked="0"/>
    </xf>
    <xf numFmtId="44" fontId="2" fillId="6" borderId="9" xfId="0" applyNumberFormat="1" applyFont="1" applyFill="1" applyBorder="1" applyAlignment="1" applyProtection="1">
      <alignment horizontal="center" vertical="center" wrapText="1"/>
      <protection locked="0"/>
    </xf>
    <xf numFmtId="9" fontId="2" fillId="7" borderId="8" xfId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9" fontId="2" fillId="2" borderId="11" xfId="1" applyFont="1" applyFill="1" applyBorder="1" applyAlignment="1" applyProtection="1">
      <alignment horizontal="center" vertical="center" wrapText="1"/>
      <protection locked="0"/>
    </xf>
    <xf numFmtId="9" fontId="2" fillId="2" borderId="8" xfId="1" applyFont="1" applyFill="1" applyBorder="1" applyAlignment="1" applyProtection="1">
      <alignment horizontal="center" vertical="center" wrapText="1"/>
      <protection locked="0"/>
    </xf>
    <xf numFmtId="9" fontId="2" fillId="2" borderId="15" xfId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 applyProtection="1">
      <alignment horizontal="center" vertical="center" wrapText="1"/>
    </xf>
    <xf numFmtId="9" fontId="2" fillId="0" borderId="8" xfId="0" applyNumberFormat="1" applyFont="1" applyFill="1" applyBorder="1" applyAlignment="1" applyProtection="1">
      <alignment horizontal="center" vertical="center" wrapText="1"/>
    </xf>
    <xf numFmtId="9" fontId="2" fillId="0" borderId="15" xfId="0" applyNumberFormat="1" applyFont="1" applyFill="1" applyBorder="1" applyAlignment="1" applyProtection="1">
      <alignment horizontal="center" vertical="center" wrapText="1"/>
    </xf>
    <xf numFmtId="9" fontId="2" fillId="0" borderId="8" xfId="1" applyFont="1" applyFill="1" applyBorder="1" applyAlignment="1" applyProtection="1">
      <alignment horizontal="center" vertical="center" wrapText="1"/>
    </xf>
    <xf numFmtId="9" fontId="2" fillId="6" borderId="11" xfId="1" applyFont="1" applyFill="1" applyBorder="1" applyAlignment="1" applyProtection="1">
      <alignment horizontal="center" vertical="center" wrapText="1"/>
      <protection locked="0"/>
    </xf>
    <xf numFmtId="9" fontId="2" fillId="6" borderId="8" xfId="1" applyFont="1" applyFill="1" applyBorder="1" applyAlignment="1" applyProtection="1">
      <alignment horizontal="center" vertical="center" wrapText="1"/>
      <protection locked="0"/>
    </xf>
    <xf numFmtId="9" fontId="2" fillId="6" borderId="9" xfId="1" applyFont="1" applyFill="1" applyBorder="1" applyAlignment="1" applyProtection="1">
      <alignment horizontal="center" vertical="center" wrapText="1"/>
      <protection locked="0"/>
    </xf>
    <xf numFmtId="167" fontId="2" fillId="7" borderId="8" xfId="1" applyNumberFormat="1" applyFont="1" applyFill="1" applyBorder="1" applyAlignment="1" applyProtection="1">
      <alignment horizontal="center" vertical="center" wrapText="1"/>
      <protection locked="0"/>
    </xf>
    <xf numFmtId="44" fontId="2" fillId="7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1" xfId="3" applyNumberFormat="1" applyFont="1" applyFill="1" applyBorder="1" applyAlignment="1" applyProtection="1">
      <alignment horizontal="center" vertical="center" wrapText="1"/>
      <protection locked="0"/>
    </xf>
    <xf numFmtId="167" fontId="2" fillId="0" borderId="8" xfId="3" applyNumberFormat="1" applyFont="1" applyFill="1" applyBorder="1" applyAlignment="1" applyProtection="1">
      <alignment horizontal="center" vertical="center" wrapText="1"/>
      <protection locked="0"/>
    </xf>
    <xf numFmtId="167" fontId="2" fillId="0" borderId="9" xfId="3" applyNumberFormat="1" applyFont="1" applyFill="1" applyBorder="1" applyAlignment="1" applyProtection="1">
      <alignment horizontal="center" vertical="center" wrapText="1"/>
      <protection locked="0"/>
    </xf>
    <xf numFmtId="2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68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168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68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0" xfId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0" xfId="1" applyFont="1" applyAlignment="1" applyProtection="1">
      <alignment horizontal="center" vertical="center"/>
      <protection locked="0"/>
    </xf>
    <xf numFmtId="44" fontId="2" fillId="0" borderId="37" xfId="0" applyNumberFormat="1" applyFont="1" applyBorder="1" applyAlignment="1" applyProtection="1">
      <alignment horizontal="center" vertical="center"/>
      <protection locked="0"/>
    </xf>
    <xf numFmtId="167" fontId="2" fillId="0" borderId="15" xfId="3" applyNumberFormat="1" applyFont="1" applyFill="1" applyBorder="1" applyAlignment="1" applyProtection="1">
      <alignment horizontal="center" vertical="center" wrapText="1"/>
      <protection locked="0"/>
    </xf>
    <xf numFmtId="167" fontId="2" fillId="6" borderId="8" xfId="3" applyNumberFormat="1" applyFont="1" applyFill="1" applyBorder="1" applyAlignment="1" applyProtection="1">
      <alignment horizontal="center" vertical="center" wrapText="1"/>
      <protection locked="0"/>
    </xf>
    <xf numFmtId="167" fontId="2" fillId="6" borderId="15" xfId="3" applyNumberFormat="1" applyFont="1" applyFill="1" applyBorder="1" applyAlignment="1" applyProtection="1">
      <alignment horizontal="center" vertical="center" wrapText="1"/>
      <protection locked="0"/>
    </xf>
    <xf numFmtId="9" fontId="2" fillId="6" borderId="15" xfId="1" applyFont="1" applyFill="1" applyBorder="1" applyAlignment="1" applyProtection="1">
      <alignment horizontal="center" vertical="center" wrapText="1"/>
      <protection locked="0"/>
    </xf>
    <xf numFmtId="167" fontId="2" fillId="6" borderId="11" xfId="3" applyNumberFormat="1" applyFont="1" applyFill="1" applyBorder="1" applyAlignment="1" applyProtection="1">
      <alignment horizontal="center" vertical="center" wrapText="1"/>
      <protection locked="0"/>
    </xf>
  </cellXfs>
  <cellStyles count="4">
    <cellStyle name="Moneda 5" xfId="3" xr:uid="{00000000-0005-0000-0000-000000000000}"/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047\Downloads\Users\Usuario\Desktop\PLAN_INVERSIONES_2_P.D.xlsx(VERSION_ANTONIO%2021%20Abri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"/>
      <sheetName val="MODIFICADO 25 NOV"/>
      <sheetName val="MODIFICADO 24 FEB (12)"/>
      <sheetName val="PTO 24 FEB"/>
      <sheetName val=" EGRE SEC CENT"/>
      <sheetName val="ING SEC CENT"/>
      <sheetName val="PROYECTOS ESTRATEGICOS"/>
      <sheetName val="Gastos_Inversión_2012"/>
      <sheetName val="RESUMEN"/>
      <sheetName val="POAI 2012-2015"/>
      <sheetName val="POR SECTORES EJECUTADO 31 DE M"/>
      <sheetName val="Analisis de alternativas"/>
      <sheetName val="ftes y usos"/>
      <sheetName val="Deuda"/>
      <sheetName val="SGP"/>
      <sheetName val="INDICADORES DEUDA"/>
      <sheetName val="Hoja3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2">
          <cell r="AA102">
            <v>219902577500</v>
          </cell>
        </row>
      </sheetData>
      <sheetData sheetId="5">
        <row r="5">
          <cell r="Z5">
            <v>127071249624</v>
          </cell>
        </row>
      </sheetData>
      <sheetData sheetId="6">
        <row r="29">
          <cell r="G29">
            <v>301227119205.59802</v>
          </cell>
        </row>
      </sheetData>
      <sheetData sheetId="7"/>
      <sheetData sheetId="8" refreshError="1"/>
      <sheetData sheetId="9">
        <row r="449">
          <cell r="Z449">
            <v>280820231681</v>
          </cell>
        </row>
      </sheetData>
      <sheetData sheetId="10">
        <row r="437">
          <cell r="M437">
            <v>16651493620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T35"/>
  <sheetViews>
    <sheetView tabSelected="1" zoomScale="70" zoomScaleNormal="70" workbookViewId="0">
      <selection activeCell="G13" sqref="G13:G14"/>
    </sheetView>
  </sheetViews>
  <sheetFormatPr baseColWidth="10" defaultRowHeight="12.75" x14ac:dyDescent="0.2"/>
  <cols>
    <col min="1" max="1" width="11.5703125" style="14" customWidth="1"/>
    <col min="2" max="2" width="34" style="14" customWidth="1"/>
    <col min="3" max="3" width="28" style="48" customWidth="1"/>
    <col min="4" max="4" width="7.5703125" style="14" hidden="1" customWidth="1"/>
    <col min="5" max="5" width="26.140625" style="48" customWidth="1"/>
    <col min="6" max="6" width="2.5703125" style="14" hidden="1" customWidth="1"/>
    <col min="7" max="7" width="45.85546875" style="49" customWidth="1"/>
    <col min="8" max="8" width="8.28515625" style="48" hidden="1" customWidth="1"/>
    <col min="9" max="9" width="13.140625" style="50" customWidth="1"/>
    <col min="10" max="10" width="11.28515625" style="50" customWidth="1"/>
    <col min="11" max="11" width="10.140625" style="50" customWidth="1"/>
    <col min="12" max="12" width="12.140625" style="48" customWidth="1"/>
    <col min="13" max="13" width="20.28515625" style="50" customWidth="1"/>
    <col min="14" max="14" width="13.85546875" style="51" customWidth="1"/>
    <col min="15" max="15" width="20" style="50" customWidth="1"/>
    <col min="16" max="16" width="14.7109375" style="52" customWidth="1"/>
    <col min="17" max="17" width="44.85546875" style="50" customWidth="1"/>
    <col min="18" max="18" width="10.85546875" style="53" customWidth="1"/>
    <col min="19" max="19" width="9.5703125" style="54" customWidth="1"/>
    <col min="20" max="20" width="10.42578125" style="54" customWidth="1"/>
    <col min="21" max="22" width="10" style="54" customWidth="1"/>
    <col min="23" max="23" width="12.140625" style="54" customWidth="1"/>
    <col min="24" max="24" width="16" style="48" customWidth="1"/>
    <col min="25" max="25" width="69.7109375" style="50" customWidth="1"/>
    <col min="26" max="26" width="24.28515625" style="50" customWidth="1"/>
    <col min="27" max="27" width="26.28515625" style="50" customWidth="1"/>
    <col min="28" max="28" width="20.28515625" style="50" customWidth="1"/>
    <col min="29" max="29" width="29" style="50" customWidth="1"/>
    <col min="30" max="30" width="23.28515625" style="50" customWidth="1"/>
    <col min="31" max="31" width="20.28515625" style="55" customWidth="1"/>
    <col min="32" max="34" width="24.7109375" style="55" customWidth="1"/>
    <col min="35" max="35" width="20.28515625" style="55" customWidth="1"/>
    <col min="36" max="36" width="9.140625" style="56" customWidth="1"/>
    <col min="37" max="38" width="21" style="56" customWidth="1"/>
    <col min="39" max="39" width="22.7109375" style="56" hidden="1" customWidth="1"/>
    <col min="40" max="40" width="10.42578125" style="56" hidden="1" customWidth="1"/>
    <col min="41" max="41" width="27.85546875" style="55" customWidth="1"/>
    <col min="42" max="42" width="13" style="56" bestFit="1" customWidth="1"/>
    <col min="43" max="43" width="16" style="56" customWidth="1"/>
    <col min="44" max="44" width="31" style="57" customWidth="1"/>
    <col min="45" max="45" width="20.28515625" style="50" customWidth="1"/>
    <col min="46" max="46" width="28.7109375" style="50" customWidth="1"/>
    <col min="47" max="16384" width="11.42578125" style="14"/>
  </cols>
  <sheetData>
    <row r="3" spans="1:46" ht="15.75" x14ac:dyDescent="0.25">
      <c r="B3" s="15" t="s">
        <v>0</v>
      </c>
      <c r="C3" s="16">
        <v>2021</v>
      </c>
      <c r="D3" s="17"/>
      <c r="E3" s="18"/>
      <c r="F3" s="17"/>
      <c r="G3" s="19"/>
      <c r="H3" s="18"/>
      <c r="I3" s="20"/>
      <c r="J3" s="20"/>
      <c r="K3" s="20"/>
      <c r="L3" s="18"/>
      <c r="M3" s="20"/>
      <c r="N3" s="21"/>
      <c r="O3" s="20"/>
      <c r="P3" s="22"/>
      <c r="Q3" s="20"/>
      <c r="R3" s="23"/>
      <c r="S3" s="24"/>
      <c r="T3" s="24"/>
      <c r="U3" s="24"/>
      <c r="V3" s="24"/>
      <c r="W3" s="24"/>
      <c r="X3" s="18"/>
      <c r="Y3" s="20"/>
      <c r="Z3" s="20"/>
      <c r="AA3" s="20"/>
      <c r="AB3" s="20"/>
      <c r="AC3" s="20"/>
      <c r="AD3" s="20"/>
      <c r="AE3" s="25"/>
      <c r="AF3" s="25"/>
      <c r="AG3" s="25"/>
      <c r="AH3" s="25"/>
      <c r="AI3" s="25"/>
      <c r="AJ3" s="26"/>
      <c r="AK3" s="26"/>
      <c r="AL3" s="26"/>
      <c r="AM3" s="26"/>
      <c r="AN3" s="26"/>
      <c r="AO3" s="25"/>
      <c r="AP3" s="26"/>
      <c r="AQ3" s="26"/>
      <c r="AR3" s="27"/>
      <c r="AS3" s="20"/>
      <c r="AT3" s="28"/>
    </row>
    <row r="4" spans="1:46" ht="15.75" x14ac:dyDescent="0.25">
      <c r="B4" s="15" t="s">
        <v>1</v>
      </c>
      <c r="C4" s="16" t="s">
        <v>2</v>
      </c>
      <c r="D4" s="29"/>
      <c r="E4" s="30"/>
      <c r="F4" s="29"/>
      <c r="G4" s="31"/>
      <c r="H4" s="30"/>
      <c r="I4" s="32"/>
      <c r="J4" s="32"/>
      <c r="K4" s="32"/>
      <c r="L4" s="30"/>
      <c r="M4" s="32"/>
      <c r="N4" s="33"/>
      <c r="O4" s="32"/>
      <c r="P4" s="34"/>
      <c r="Q4" s="32"/>
      <c r="R4" s="35"/>
      <c r="S4" s="36"/>
      <c r="T4" s="36"/>
      <c r="U4" s="36"/>
      <c r="V4" s="36"/>
      <c r="W4" s="36"/>
      <c r="X4" s="30"/>
      <c r="Y4" s="32"/>
      <c r="Z4" s="32"/>
      <c r="AA4" s="32"/>
      <c r="AB4" s="32"/>
      <c r="AC4" s="32"/>
      <c r="AD4" s="32"/>
      <c r="AE4" s="37"/>
      <c r="AF4" s="37"/>
      <c r="AG4" s="37"/>
      <c r="AH4" s="37"/>
      <c r="AI4" s="37"/>
      <c r="AJ4" s="38"/>
      <c r="AK4" s="38"/>
      <c r="AL4" s="38"/>
      <c r="AM4" s="38"/>
      <c r="AN4" s="38"/>
      <c r="AO4" s="37"/>
      <c r="AP4" s="38"/>
      <c r="AQ4" s="38"/>
      <c r="AR4" s="39"/>
      <c r="AS4" s="32"/>
      <c r="AT4" s="40"/>
    </row>
    <row r="5" spans="1:46" x14ac:dyDescent="0.2">
      <c r="B5" s="205" t="s">
        <v>3</v>
      </c>
      <c r="C5" s="205" t="s">
        <v>4</v>
      </c>
      <c r="D5" s="205" t="s">
        <v>5</v>
      </c>
      <c r="E5" s="205" t="s">
        <v>6</v>
      </c>
      <c r="F5" s="205" t="s">
        <v>5</v>
      </c>
      <c r="G5" s="208" t="s">
        <v>7</v>
      </c>
      <c r="H5" s="205" t="s">
        <v>5</v>
      </c>
      <c r="I5" s="218" t="s">
        <v>8</v>
      </c>
      <c r="J5" s="218" t="s">
        <v>9</v>
      </c>
      <c r="K5" s="221" t="s">
        <v>10</v>
      </c>
      <c r="L5" s="221" t="s">
        <v>11</v>
      </c>
      <c r="M5" s="196" t="s">
        <v>12</v>
      </c>
      <c r="N5" s="196"/>
      <c r="O5" s="196"/>
      <c r="P5" s="196"/>
      <c r="Q5" s="186" t="s">
        <v>13</v>
      </c>
      <c r="R5" s="188" t="s">
        <v>5</v>
      </c>
      <c r="S5" s="191" t="s">
        <v>14</v>
      </c>
      <c r="T5" s="191"/>
      <c r="U5" s="191"/>
      <c r="V5" s="191"/>
      <c r="W5" s="191"/>
      <c r="X5" s="193" t="s">
        <v>15</v>
      </c>
      <c r="Y5" s="177" t="s">
        <v>16</v>
      </c>
      <c r="Z5" s="177" t="s">
        <v>17</v>
      </c>
      <c r="AA5" s="211" t="s">
        <v>18</v>
      </c>
      <c r="AB5" s="186"/>
      <c r="AC5" s="177" t="s">
        <v>19</v>
      </c>
      <c r="AD5" s="177"/>
      <c r="AE5" s="177"/>
      <c r="AF5" s="177"/>
      <c r="AG5" s="177"/>
      <c r="AH5" s="177"/>
      <c r="AI5" s="177"/>
      <c r="AJ5" s="177"/>
      <c r="AK5" s="67"/>
      <c r="AL5" s="67"/>
      <c r="AM5" s="1"/>
      <c r="AN5" s="1"/>
      <c r="AO5" s="2"/>
      <c r="AP5" s="3"/>
      <c r="AQ5" s="68"/>
      <c r="AR5" s="177" t="s">
        <v>20</v>
      </c>
      <c r="AS5" s="177" t="s">
        <v>21</v>
      </c>
      <c r="AT5" s="177" t="s">
        <v>22</v>
      </c>
    </row>
    <row r="6" spans="1:46" ht="12.75" customHeight="1" thickBot="1" x14ac:dyDescent="0.25">
      <c r="B6" s="206"/>
      <c r="C6" s="206"/>
      <c r="D6" s="206"/>
      <c r="E6" s="206"/>
      <c r="F6" s="206"/>
      <c r="G6" s="209"/>
      <c r="H6" s="206"/>
      <c r="I6" s="219"/>
      <c r="J6" s="219"/>
      <c r="K6" s="221"/>
      <c r="L6" s="221"/>
      <c r="M6" s="181" t="s">
        <v>23</v>
      </c>
      <c r="N6" s="181" t="s">
        <v>24</v>
      </c>
      <c r="O6" s="182" t="s">
        <v>25</v>
      </c>
      <c r="P6" s="184" t="s">
        <v>26</v>
      </c>
      <c r="Q6" s="186"/>
      <c r="R6" s="189"/>
      <c r="S6" s="192"/>
      <c r="T6" s="192"/>
      <c r="U6" s="192"/>
      <c r="V6" s="192"/>
      <c r="W6" s="192"/>
      <c r="X6" s="194"/>
      <c r="Y6" s="177"/>
      <c r="Z6" s="177"/>
      <c r="AA6" s="180" t="s">
        <v>27</v>
      </c>
      <c r="AB6" s="180" t="s">
        <v>28</v>
      </c>
      <c r="AC6" s="177" t="s">
        <v>29</v>
      </c>
      <c r="AD6" s="177" t="s">
        <v>30</v>
      </c>
      <c r="AE6" s="203" t="s">
        <v>31</v>
      </c>
      <c r="AF6" s="203" t="s">
        <v>136</v>
      </c>
      <c r="AG6" s="203" t="s">
        <v>137</v>
      </c>
      <c r="AH6" s="201" t="s">
        <v>138</v>
      </c>
      <c r="AI6" s="203" t="s">
        <v>32</v>
      </c>
      <c r="AJ6" s="197" t="s">
        <v>33</v>
      </c>
      <c r="AK6" s="199" t="s">
        <v>120</v>
      </c>
      <c r="AL6" s="199" t="s">
        <v>123</v>
      </c>
      <c r="AM6" s="199" t="s">
        <v>34</v>
      </c>
      <c r="AN6" s="199" t="s">
        <v>33</v>
      </c>
      <c r="AO6" s="201" t="s">
        <v>125</v>
      </c>
      <c r="AP6" s="199" t="s">
        <v>33</v>
      </c>
      <c r="AQ6" s="201" t="s">
        <v>125</v>
      </c>
      <c r="AR6" s="177"/>
      <c r="AS6" s="178"/>
      <c r="AT6" s="177"/>
    </row>
    <row r="7" spans="1:46" ht="34.5" customHeight="1" x14ac:dyDescent="0.2">
      <c r="B7" s="207"/>
      <c r="C7" s="207"/>
      <c r="D7" s="207"/>
      <c r="E7" s="207"/>
      <c r="F7" s="207"/>
      <c r="G7" s="210"/>
      <c r="H7" s="207"/>
      <c r="I7" s="220"/>
      <c r="J7" s="220"/>
      <c r="K7" s="221"/>
      <c r="L7" s="221"/>
      <c r="M7" s="181"/>
      <c r="N7" s="181"/>
      <c r="O7" s="183"/>
      <c r="P7" s="184"/>
      <c r="Q7" s="187"/>
      <c r="R7" s="190"/>
      <c r="S7" s="3" t="s">
        <v>35</v>
      </c>
      <c r="T7" s="3" t="s">
        <v>36</v>
      </c>
      <c r="U7" s="3" t="s">
        <v>37</v>
      </c>
      <c r="V7" s="61" t="s">
        <v>38</v>
      </c>
      <c r="W7" s="65" t="s">
        <v>111</v>
      </c>
      <c r="X7" s="195"/>
      <c r="Y7" s="180"/>
      <c r="Z7" s="180"/>
      <c r="AA7" s="185"/>
      <c r="AB7" s="185"/>
      <c r="AC7" s="179"/>
      <c r="AD7" s="180"/>
      <c r="AE7" s="204"/>
      <c r="AF7" s="204"/>
      <c r="AG7" s="204"/>
      <c r="AH7" s="202"/>
      <c r="AI7" s="204"/>
      <c r="AJ7" s="198"/>
      <c r="AK7" s="200"/>
      <c r="AL7" s="200"/>
      <c r="AM7" s="200"/>
      <c r="AN7" s="200"/>
      <c r="AO7" s="202"/>
      <c r="AP7" s="200"/>
      <c r="AQ7" s="202"/>
      <c r="AR7" s="180"/>
      <c r="AS7" s="179"/>
      <c r="AT7" s="180"/>
    </row>
    <row r="8" spans="1:46" ht="13.5" thickBot="1" x14ac:dyDescent="0.25">
      <c r="A8" s="41" t="s">
        <v>39</v>
      </c>
      <c r="B8" s="42"/>
      <c r="C8" s="42"/>
      <c r="D8" s="42"/>
      <c r="E8" s="42"/>
      <c r="F8" s="42"/>
      <c r="G8" s="43"/>
      <c r="H8" s="44"/>
      <c r="I8" s="44"/>
      <c r="J8" s="44"/>
      <c r="K8" s="45"/>
      <c r="L8" s="45"/>
      <c r="M8" s="4"/>
      <c r="N8" s="4"/>
      <c r="O8" s="4"/>
      <c r="P8" s="5"/>
      <c r="Q8" s="6"/>
      <c r="R8" s="5"/>
      <c r="S8" s="7"/>
      <c r="T8" s="7"/>
      <c r="U8" s="7"/>
      <c r="V8" s="62"/>
      <c r="W8" s="66"/>
      <c r="X8" s="64"/>
      <c r="Y8" s="8"/>
      <c r="Z8" s="8"/>
      <c r="AA8" s="9"/>
      <c r="AB8" s="10"/>
      <c r="AC8" s="11"/>
      <c r="AD8" s="8"/>
      <c r="AE8" s="12"/>
      <c r="AF8" s="12"/>
      <c r="AG8" s="12"/>
      <c r="AH8" s="12"/>
      <c r="AI8" s="12"/>
      <c r="AJ8" s="13"/>
      <c r="AK8" s="13"/>
      <c r="AL8" s="13"/>
      <c r="AM8" s="13"/>
      <c r="AN8" s="13"/>
      <c r="AO8" s="12"/>
      <c r="AP8" s="13"/>
      <c r="AQ8" s="12"/>
      <c r="AR8" s="8"/>
      <c r="AS8" s="11"/>
      <c r="AT8" s="8"/>
    </row>
    <row r="9" spans="1:46" s="69" customFormat="1" ht="38.25" customHeight="1" x14ac:dyDescent="0.2">
      <c r="B9" s="240" t="s">
        <v>40</v>
      </c>
      <c r="C9" s="242" t="s">
        <v>41</v>
      </c>
      <c r="D9" s="215"/>
      <c r="E9" s="212" t="s">
        <v>42</v>
      </c>
      <c r="F9" s="215"/>
      <c r="G9" s="258" t="s">
        <v>43</v>
      </c>
      <c r="H9" s="212"/>
      <c r="I9" s="212" t="s">
        <v>44</v>
      </c>
      <c r="J9" s="212">
        <v>22</v>
      </c>
      <c r="K9" s="212">
        <v>22</v>
      </c>
      <c r="L9" s="212" t="s">
        <v>45</v>
      </c>
      <c r="M9" s="246">
        <v>22</v>
      </c>
      <c r="N9" s="249">
        <v>0</v>
      </c>
      <c r="O9" s="252">
        <f>(U9*R9)+(U11*R11)</f>
        <v>0.2</v>
      </c>
      <c r="P9" s="255">
        <f>(R9*W9)+(R11*W11)</f>
        <v>0.2</v>
      </c>
      <c r="Q9" s="212" t="s">
        <v>46</v>
      </c>
      <c r="R9" s="229">
        <v>0.8</v>
      </c>
      <c r="S9" s="231">
        <v>0</v>
      </c>
      <c r="T9" s="231">
        <v>0</v>
      </c>
      <c r="U9" s="233">
        <v>0</v>
      </c>
      <c r="V9" s="235"/>
      <c r="W9" s="226">
        <f>S9+T9+U9</f>
        <v>0</v>
      </c>
      <c r="X9" s="224">
        <v>44561</v>
      </c>
      <c r="Y9" s="222" t="s">
        <v>47</v>
      </c>
      <c r="Z9" s="212" t="s">
        <v>48</v>
      </c>
      <c r="AA9" s="212" t="s">
        <v>49</v>
      </c>
      <c r="AB9" s="77">
        <v>2021768920020</v>
      </c>
      <c r="AC9" s="78" t="s">
        <v>50</v>
      </c>
      <c r="AD9" s="78" t="s">
        <v>51</v>
      </c>
      <c r="AE9" s="135">
        <v>80000000</v>
      </c>
      <c r="AF9" s="135">
        <v>80000000</v>
      </c>
      <c r="AG9" s="135"/>
      <c r="AH9" s="275">
        <v>240000000</v>
      </c>
      <c r="AI9" s="135">
        <v>80000000</v>
      </c>
      <c r="AJ9" s="136">
        <f>AI9/AF9</f>
        <v>1</v>
      </c>
      <c r="AK9" s="279" t="s">
        <v>122</v>
      </c>
      <c r="AL9" s="267">
        <v>225720000</v>
      </c>
      <c r="AM9" s="267">
        <v>0</v>
      </c>
      <c r="AN9" s="269">
        <f>AM9/AF9</f>
        <v>0</v>
      </c>
      <c r="AO9" s="277">
        <v>0</v>
      </c>
      <c r="AP9" s="269">
        <f>AO9/(AG10+AF9)</f>
        <v>0</v>
      </c>
      <c r="AQ9" s="263">
        <f>AO9/(AL9)</f>
        <v>0</v>
      </c>
      <c r="AR9" s="212" t="s">
        <v>2</v>
      </c>
      <c r="AS9" s="212" t="s">
        <v>52</v>
      </c>
      <c r="AT9" s="237" t="s">
        <v>134</v>
      </c>
    </row>
    <row r="10" spans="1:46" s="69" customFormat="1" ht="30" customHeight="1" thickBot="1" x14ac:dyDescent="0.25">
      <c r="B10" s="261"/>
      <c r="C10" s="262"/>
      <c r="D10" s="216"/>
      <c r="E10" s="213"/>
      <c r="F10" s="216"/>
      <c r="G10" s="259"/>
      <c r="H10" s="213"/>
      <c r="I10" s="213"/>
      <c r="J10" s="213"/>
      <c r="K10" s="213"/>
      <c r="L10" s="213"/>
      <c r="M10" s="247"/>
      <c r="N10" s="250"/>
      <c r="O10" s="253"/>
      <c r="P10" s="256"/>
      <c r="Q10" s="228"/>
      <c r="R10" s="230"/>
      <c r="S10" s="232"/>
      <c r="T10" s="232"/>
      <c r="U10" s="234"/>
      <c r="V10" s="236"/>
      <c r="W10" s="227"/>
      <c r="X10" s="225"/>
      <c r="Y10" s="223"/>
      <c r="Z10" s="213"/>
      <c r="AA10" s="213"/>
      <c r="AB10" s="128" t="s">
        <v>118</v>
      </c>
      <c r="AC10" s="129" t="s">
        <v>119</v>
      </c>
      <c r="AD10" s="168" t="s">
        <v>51</v>
      </c>
      <c r="AE10" s="163">
        <v>0</v>
      </c>
      <c r="AF10" s="163"/>
      <c r="AG10" s="163">
        <v>140000000</v>
      </c>
      <c r="AH10" s="291"/>
      <c r="AI10" s="163">
        <v>0</v>
      </c>
      <c r="AJ10" s="175">
        <f>AI10/AG10</f>
        <v>0</v>
      </c>
      <c r="AK10" s="280"/>
      <c r="AL10" s="281"/>
      <c r="AM10" s="281"/>
      <c r="AN10" s="282"/>
      <c r="AO10" s="283"/>
      <c r="AP10" s="282"/>
      <c r="AQ10" s="264"/>
      <c r="AR10" s="213"/>
      <c r="AS10" s="213"/>
      <c r="AT10" s="238"/>
    </row>
    <row r="11" spans="1:46" s="69" customFormat="1" ht="54.75" customHeight="1" thickBot="1" x14ac:dyDescent="0.25">
      <c r="B11" s="241"/>
      <c r="C11" s="243"/>
      <c r="D11" s="217"/>
      <c r="E11" s="214"/>
      <c r="F11" s="217"/>
      <c r="G11" s="260"/>
      <c r="H11" s="214"/>
      <c r="I11" s="214"/>
      <c r="J11" s="214"/>
      <c r="K11" s="214"/>
      <c r="L11" s="214"/>
      <c r="M11" s="248"/>
      <c r="N11" s="251"/>
      <c r="O11" s="254"/>
      <c r="P11" s="257"/>
      <c r="Q11" s="79" t="s">
        <v>53</v>
      </c>
      <c r="R11" s="80">
        <v>0.2</v>
      </c>
      <c r="S11" s="81">
        <v>0</v>
      </c>
      <c r="T11" s="81">
        <v>0</v>
      </c>
      <c r="U11" s="116">
        <v>1</v>
      </c>
      <c r="V11" s="82"/>
      <c r="W11" s="75">
        <f>S11+T11+U11</f>
        <v>1</v>
      </c>
      <c r="X11" s="83">
        <v>44561</v>
      </c>
      <c r="Y11" s="122" t="s">
        <v>113</v>
      </c>
      <c r="Z11" s="214"/>
      <c r="AA11" s="214"/>
      <c r="AB11" s="84" t="s">
        <v>54</v>
      </c>
      <c r="AC11" s="84" t="s">
        <v>55</v>
      </c>
      <c r="AD11" s="168" t="s">
        <v>56</v>
      </c>
      <c r="AE11" s="137">
        <v>0</v>
      </c>
      <c r="AF11" s="137">
        <v>20000000</v>
      </c>
      <c r="AG11" s="137"/>
      <c r="AH11" s="276"/>
      <c r="AI11" s="137">
        <v>20000000</v>
      </c>
      <c r="AJ11" s="132">
        <f>AI11/AF11</f>
        <v>1</v>
      </c>
      <c r="AK11" s="145" t="s">
        <v>121</v>
      </c>
      <c r="AL11" s="146">
        <v>14280000</v>
      </c>
      <c r="AM11" s="146">
        <v>0</v>
      </c>
      <c r="AN11" s="145">
        <f>AM11/AF11</f>
        <v>0</v>
      </c>
      <c r="AO11" s="147">
        <v>0</v>
      </c>
      <c r="AP11" s="166">
        <f>AO11/AF11</f>
        <v>0</v>
      </c>
      <c r="AQ11" s="265">
        <f>AO11/(AL11)</f>
        <v>0</v>
      </c>
      <c r="AR11" s="214"/>
      <c r="AS11" s="214"/>
      <c r="AT11" s="239"/>
    </row>
    <row r="12" spans="1:46" s="69" customFormat="1" ht="39" hidden="1" thickBot="1" x14ac:dyDescent="0.25">
      <c r="B12" s="85" t="s">
        <v>40</v>
      </c>
      <c r="C12" s="86" t="s">
        <v>41</v>
      </c>
      <c r="D12" s="87"/>
      <c r="E12" s="46" t="s">
        <v>42</v>
      </c>
      <c r="F12" s="87"/>
      <c r="G12" s="88" t="s">
        <v>57</v>
      </c>
      <c r="H12" s="46"/>
      <c r="I12" s="46" t="s">
        <v>44</v>
      </c>
      <c r="J12" s="46">
        <v>7</v>
      </c>
      <c r="K12" s="46">
        <v>5</v>
      </c>
      <c r="L12" s="46" t="s">
        <v>58</v>
      </c>
      <c r="M12" s="46" t="s">
        <v>58</v>
      </c>
      <c r="N12" s="113" t="s">
        <v>58</v>
      </c>
      <c r="O12" s="59" t="s">
        <v>58</v>
      </c>
      <c r="P12" s="59" t="s">
        <v>58</v>
      </c>
      <c r="Q12" s="46" t="s">
        <v>58</v>
      </c>
      <c r="R12" s="46" t="s">
        <v>58</v>
      </c>
      <c r="S12" s="59" t="s">
        <v>58</v>
      </c>
      <c r="T12" s="59" t="s">
        <v>58</v>
      </c>
      <c r="U12" s="113" t="s">
        <v>58</v>
      </c>
      <c r="V12" s="63"/>
      <c r="W12" s="111" t="e">
        <f t="shared" ref="W12:W25" si="0">S12+T12+U12</f>
        <v>#VALUE!</v>
      </c>
      <c r="X12" s="89" t="s">
        <v>58</v>
      </c>
      <c r="Y12" s="113" t="s">
        <v>58</v>
      </c>
      <c r="Z12" s="46" t="s">
        <v>58</v>
      </c>
      <c r="AA12" s="46" t="s">
        <v>58</v>
      </c>
      <c r="AB12" s="46" t="s">
        <v>58</v>
      </c>
      <c r="AC12" s="46" t="s">
        <v>58</v>
      </c>
      <c r="AD12" s="46" t="s">
        <v>58</v>
      </c>
      <c r="AE12" s="138" t="s">
        <v>58</v>
      </c>
      <c r="AF12" s="138" t="s">
        <v>58</v>
      </c>
      <c r="AG12" s="138"/>
      <c r="AH12" s="138"/>
      <c r="AI12" s="138" t="s">
        <v>58</v>
      </c>
      <c r="AJ12" s="133" t="s">
        <v>58</v>
      </c>
      <c r="AK12" s="148"/>
      <c r="AL12" s="149"/>
      <c r="AM12" s="148" t="s">
        <v>58</v>
      </c>
      <c r="AN12" s="148" t="s">
        <v>58</v>
      </c>
      <c r="AO12" s="148" t="s">
        <v>58</v>
      </c>
      <c r="AP12" s="148" t="s">
        <v>58</v>
      </c>
      <c r="AQ12" s="266"/>
      <c r="AR12" s="46" t="s">
        <v>2</v>
      </c>
      <c r="AS12" s="46" t="s">
        <v>52</v>
      </c>
      <c r="AT12" s="90" t="s">
        <v>59</v>
      </c>
    </row>
    <row r="13" spans="1:46" s="69" customFormat="1" ht="72.75" customHeight="1" thickBot="1" x14ac:dyDescent="0.25">
      <c r="B13" s="240" t="s">
        <v>40</v>
      </c>
      <c r="C13" s="242" t="s">
        <v>60</v>
      </c>
      <c r="D13" s="215"/>
      <c r="E13" s="212" t="s">
        <v>61</v>
      </c>
      <c r="F13" s="215"/>
      <c r="G13" s="244" t="s">
        <v>62</v>
      </c>
      <c r="H13" s="212"/>
      <c r="I13" s="246" t="s">
        <v>44</v>
      </c>
      <c r="J13" s="246">
        <v>9</v>
      </c>
      <c r="K13" s="246">
        <v>2</v>
      </c>
      <c r="L13" s="212" t="s">
        <v>63</v>
      </c>
      <c r="M13" s="246">
        <v>2</v>
      </c>
      <c r="N13" s="289">
        <f>O13</f>
        <v>0.19980000000000001</v>
      </c>
      <c r="O13" s="284">
        <f>(R13*U13)+(R14*U14)</f>
        <v>0.19980000000000001</v>
      </c>
      <c r="P13" s="286">
        <f>(R13*W13)+(R14*W14)</f>
        <v>0.89979999999999993</v>
      </c>
      <c r="Q13" s="70" t="s">
        <v>64</v>
      </c>
      <c r="R13" s="71">
        <v>0.4</v>
      </c>
      <c r="S13" s="72">
        <v>1</v>
      </c>
      <c r="T13" s="72">
        <v>0</v>
      </c>
      <c r="U13" s="115">
        <v>0</v>
      </c>
      <c r="V13" s="74"/>
      <c r="W13" s="75">
        <f>S13+T13+U13</f>
        <v>1</v>
      </c>
      <c r="X13" s="76">
        <v>44561</v>
      </c>
      <c r="Y13" s="121" t="s">
        <v>65</v>
      </c>
      <c r="Z13" s="167" t="s">
        <v>66</v>
      </c>
      <c r="AA13" s="212" t="s">
        <v>67</v>
      </c>
      <c r="AB13" s="212" t="s">
        <v>68</v>
      </c>
      <c r="AC13" s="212" t="s">
        <v>69</v>
      </c>
      <c r="AD13" s="212" t="s">
        <v>56</v>
      </c>
      <c r="AE13" s="275"/>
      <c r="AF13" s="275">
        <v>45000000</v>
      </c>
      <c r="AG13" s="275"/>
      <c r="AH13" s="275">
        <v>45000000</v>
      </c>
      <c r="AI13" s="275">
        <v>45000000</v>
      </c>
      <c r="AJ13" s="303">
        <f>AI13/AF13</f>
        <v>1</v>
      </c>
      <c r="AK13" s="269" t="s">
        <v>130</v>
      </c>
      <c r="AL13" s="267">
        <v>45000000</v>
      </c>
      <c r="AM13" s="267">
        <v>0</v>
      </c>
      <c r="AN13" s="269">
        <f>AO13/AF13</f>
        <v>1</v>
      </c>
      <c r="AO13" s="277">
        <v>45000000</v>
      </c>
      <c r="AP13" s="269">
        <f>AO13/AF13</f>
        <v>1</v>
      </c>
      <c r="AQ13" s="263">
        <f>AO13/(AL13)</f>
        <v>1</v>
      </c>
      <c r="AR13" s="212" t="s">
        <v>2</v>
      </c>
      <c r="AS13" s="212" t="s">
        <v>52</v>
      </c>
      <c r="AT13" s="237"/>
    </row>
    <row r="14" spans="1:46" s="69" customFormat="1" ht="114.75" customHeight="1" thickBot="1" x14ac:dyDescent="0.25">
      <c r="B14" s="241"/>
      <c r="C14" s="243"/>
      <c r="D14" s="217"/>
      <c r="E14" s="214"/>
      <c r="F14" s="217"/>
      <c r="G14" s="245"/>
      <c r="H14" s="214"/>
      <c r="I14" s="248"/>
      <c r="J14" s="248"/>
      <c r="K14" s="248"/>
      <c r="L14" s="214"/>
      <c r="M14" s="248"/>
      <c r="N14" s="290"/>
      <c r="O14" s="285"/>
      <c r="P14" s="287"/>
      <c r="Q14" s="79" t="s">
        <v>70</v>
      </c>
      <c r="R14" s="80">
        <v>0.6</v>
      </c>
      <c r="S14" s="81">
        <v>0.2</v>
      </c>
      <c r="T14" s="81">
        <v>0.3</v>
      </c>
      <c r="U14" s="117">
        <v>0.33300000000000002</v>
      </c>
      <c r="V14" s="91"/>
      <c r="W14" s="111">
        <f>S14+T14+U14</f>
        <v>0.83299999999999996</v>
      </c>
      <c r="X14" s="83">
        <v>44561</v>
      </c>
      <c r="Y14" s="122" t="s">
        <v>112</v>
      </c>
      <c r="Z14" s="84" t="s">
        <v>71</v>
      </c>
      <c r="AA14" s="214"/>
      <c r="AB14" s="214"/>
      <c r="AC14" s="214"/>
      <c r="AD14" s="214"/>
      <c r="AE14" s="276"/>
      <c r="AF14" s="276"/>
      <c r="AG14" s="276"/>
      <c r="AH14" s="276"/>
      <c r="AI14" s="276"/>
      <c r="AJ14" s="333"/>
      <c r="AK14" s="270"/>
      <c r="AL14" s="268"/>
      <c r="AM14" s="268"/>
      <c r="AN14" s="270"/>
      <c r="AO14" s="278"/>
      <c r="AP14" s="270"/>
      <c r="AQ14" s="266"/>
      <c r="AR14" s="214"/>
      <c r="AS14" s="214"/>
      <c r="AT14" s="239"/>
    </row>
    <row r="15" spans="1:46" s="69" customFormat="1" ht="63" customHeight="1" thickBot="1" x14ac:dyDescent="0.25">
      <c r="B15" s="240" t="s">
        <v>40</v>
      </c>
      <c r="C15" s="242" t="s">
        <v>60</v>
      </c>
      <c r="D15" s="215"/>
      <c r="E15" s="212" t="s">
        <v>61</v>
      </c>
      <c r="F15" s="215"/>
      <c r="G15" s="244" t="s">
        <v>72</v>
      </c>
      <c r="H15" s="288">
        <v>0.05</v>
      </c>
      <c r="I15" s="246" t="s">
        <v>44</v>
      </c>
      <c r="J15" s="246">
        <v>0</v>
      </c>
      <c r="K15" s="246">
        <v>4</v>
      </c>
      <c r="L15" s="212" t="s">
        <v>63</v>
      </c>
      <c r="M15" s="212">
        <v>1</v>
      </c>
      <c r="N15" s="271">
        <v>0.5</v>
      </c>
      <c r="O15" s="273">
        <f>(R15*U15)+(R16*U16)</f>
        <v>0.125</v>
      </c>
      <c r="P15" s="231">
        <f>(W15*R15)+(W16*R16)</f>
        <v>0.625</v>
      </c>
      <c r="Q15" s="70" t="s">
        <v>73</v>
      </c>
      <c r="R15" s="71">
        <v>0.5</v>
      </c>
      <c r="S15" s="72">
        <v>1</v>
      </c>
      <c r="T15" s="72">
        <v>0</v>
      </c>
      <c r="U15" s="115">
        <v>0</v>
      </c>
      <c r="V15" s="74">
        <v>0</v>
      </c>
      <c r="W15" s="75">
        <f>S15+T15+U15</f>
        <v>1</v>
      </c>
      <c r="X15" s="76">
        <v>44561</v>
      </c>
      <c r="Y15" s="121" t="s">
        <v>74</v>
      </c>
      <c r="Z15" s="212" t="s">
        <v>75</v>
      </c>
      <c r="AA15" s="212" t="s">
        <v>67</v>
      </c>
      <c r="AB15" s="78" t="s">
        <v>68</v>
      </c>
      <c r="AC15" s="78" t="s">
        <v>76</v>
      </c>
      <c r="AD15" s="70" t="s">
        <v>56</v>
      </c>
      <c r="AE15" s="139">
        <v>0</v>
      </c>
      <c r="AF15" s="139">
        <v>45000000</v>
      </c>
      <c r="AG15" s="135"/>
      <c r="AH15" s="275">
        <v>48000000</v>
      </c>
      <c r="AI15" s="135">
        <v>45000000</v>
      </c>
      <c r="AJ15" s="134">
        <f>AI15/AF15</f>
        <v>1</v>
      </c>
      <c r="AK15" s="150" t="s">
        <v>127</v>
      </c>
      <c r="AL15" s="151">
        <v>41055000</v>
      </c>
      <c r="AM15" s="151">
        <v>8925000</v>
      </c>
      <c r="AN15" s="150">
        <f>AM15/AF15</f>
        <v>0.19833333333333333</v>
      </c>
      <c r="AO15" s="152">
        <v>30345000</v>
      </c>
      <c r="AP15" s="150">
        <f>AO15/AF15</f>
        <v>0.67433333333333334</v>
      </c>
      <c r="AQ15" s="73">
        <f>AO15/AL15</f>
        <v>0.73913043478260865</v>
      </c>
      <c r="AR15" s="212" t="s">
        <v>2</v>
      </c>
      <c r="AS15" s="212" t="s">
        <v>52</v>
      </c>
      <c r="AT15" s="237" t="s">
        <v>133</v>
      </c>
    </row>
    <row r="16" spans="1:46" s="69" customFormat="1" ht="54.75" customHeight="1" thickBot="1" x14ac:dyDescent="0.25">
      <c r="B16" s="241"/>
      <c r="C16" s="243"/>
      <c r="D16" s="217"/>
      <c r="E16" s="214"/>
      <c r="F16" s="217"/>
      <c r="G16" s="245"/>
      <c r="H16" s="214"/>
      <c r="I16" s="248"/>
      <c r="J16" s="248"/>
      <c r="K16" s="248"/>
      <c r="L16" s="214"/>
      <c r="M16" s="214"/>
      <c r="N16" s="272"/>
      <c r="O16" s="274"/>
      <c r="P16" s="274"/>
      <c r="Q16" s="79" t="s">
        <v>77</v>
      </c>
      <c r="R16" s="80">
        <v>0.5</v>
      </c>
      <c r="S16" s="81">
        <v>0</v>
      </c>
      <c r="T16" s="81">
        <v>0</v>
      </c>
      <c r="U16" s="116">
        <v>0.25</v>
      </c>
      <c r="V16" s="82"/>
      <c r="W16" s="111">
        <f t="shared" si="0"/>
        <v>0.25</v>
      </c>
      <c r="X16" s="83">
        <v>44561</v>
      </c>
      <c r="Y16" s="122" t="s">
        <v>114</v>
      </c>
      <c r="Z16" s="214"/>
      <c r="AA16" s="214"/>
      <c r="AB16" s="84" t="s">
        <v>129</v>
      </c>
      <c r="AC16" s="174" t="s">
        <v>126</v>
      </c>
      <c r="AD16" s="125" t="s">
        <v>51</v>
      </c>
      <c r="AE16" s="140">
        <v>0</v>
      </c>
      <c r="AF16" s="140">
        <v>0</v>
      </c>
      <c r="AG16" s="169">
        <v>3000000</v>
      </c>
      <c r="AH16" s="276"/>
      <c r="AI16" s="137">
        <v>0</v>
      </c>
      <c r="AJ16" s="132">
        <f>AI16/AG16</f>
        <v>0</v>
      </c>
      <c r="AK16" s="145" t="s">
        <v>131</v>
      </c>
      <c r="AL16" s="146">
        <v>6945000</v>
      </c>
      <c r="AM16" s="146">
        <v>0</v>
      </c>
      <c r="AN16" s="165">
        <f>AM16/AF15</f>
        <v>0</v>
      </c>
      <c r="AO16" s="147">
        <v>0</v>
      </c>
      <c r="AP16" s="145">
        <f>AO16/AG16</f>
        <v>0</v>
      </c>
      <c r="AQ16" s="156">
        <f>AO16/AL16</f>
        <v>0</v>
      </c>
      <c r="AR16" s="214"/>
      <c r="AS16" s="214"/>
      <c r="AT16" s="239"/>
    </row>
    <row r="17" spans="2:46" s="69" customFormat="1" ht="68.25" customHeight="1" thickBot="1" x14ac:dyDescent="0.25">
      <c r="B17" s="240" t="s">
        <v>40</v>
      </c>
      <c r="C17" s="242" t="s">
        <v>60</v>
      </c>
      <c r="D17" s="215"/>
      <c r="E17" s="212" t="s">
        <v>61</v>
      </c>
      <c r="F17" s="215"/>
      <c r="G17" s="244" t="s">
        <v>78</v>
      </c>
      <c r="H17" s="212"/>
      <c r="I17" s="246" t="s">
        <v>44</v>
      </c>
      <c r="J17" s="246">
        <v>1274</v>
      </c>
      <c r="K17" s="246">
        <v>1050</v>
      </c>
      <c r="L17" s="212" t="s">
        <v>45</v>
      </c>
      <c r="M17" s="246">
        <v>250</v>
      </c>
      <c r="N17" s="314">
        <f>O17</f>
        <v>0.19285000000000002</v>
      </c>
      <c r="O17" s="299">
        <f>SUMPRODUCT(R17:R21*U17:U21)</f>
        <v>0.19285000000000002</v>
      </c>
      <c r="P17" s="231">
        <f>(W17*R17)+(W18*R18)+(W19*R19)+(W20*R20)+(W21*R21)</f>
        <v>0.72414999999999985</v>
      </c>
      <c r="Q17" s="70" t="s">
        <v>79</v>
      </c>
      <c r="R17" s="71">
        <v>0.15</v>
      </c>
      <c r="S17" s="72">
        <v>0.5</v>
      </c>
      <c r="T17" s="72">
        <v>0.25</v>
      </c>
      <c r="U17" s="115">
        <v>0.25</v>
      </c>
      <c r="V17" s="74"/>
      <c r="W17" s="75">
        <f t="shared" si="0"/>
        <v>1</v>
      </c>
      <c r="X17" s="76">
        <v>44561</v>
      </c>
      <c r="Y17" s="121" t="s">
        <v>106</v>
      </c>
      <c r="Z17" s="212" t="s">
        <v>109</v>
      </c>
      <c r="AA17" s="212" t="s">
        <v>67</v>
      </c>
      <c r="AB17" s="308">
        <v>2021768920021</v>
      </c>
      <c r="AC17" s="212" t="s">
        <v>80</v>
      </c>
      <c r="AD17" s="311" t="s">
        <v>51</v>
      </c>
      <c r="AE17" s="275">
        <v>1055000000</v>
      </c>
      <c r="AF17" s="275">
        <v>1055000000</v>
      </c>
      <c r="AG17" s="275">
        <v>1055000000</v>
      </c>
      <c r="AH17" s="275">
        <f>SUM(AG17+AG20+AG21)</f>
        <v>1866500000</v>
      </c>
      <c r="AI17" s="275">
        <v>815500000</v>
      </c>
      <c r="AJ17" s="303">
        <f>AI17/AF17</f>
        <v>0.77298578199052137</v>
      </c>
      <c r="AK17" s="269" t="s">
        <v>132</v>
      </c>
      <c r="AL17" s="267">
        <v>1055000000</v>
      </c>
      <c r="AM17" s="267">
        <v>162453632</v>
      </c>
      <c r="AN17" s="269">
        <f>AM17/AL17</f>
        <v>0.15398448530805686</v>
      </c>
      <c r="AO17" s="277">
        <v>815500000</v>
      </c>
      <c r="AP17" s="269">
        <f>AO17/AF17</f>
        <v>0.77298578199052137</v>
      </c>
      <c r="AQ17" s="296">
        <f>AO17/AL17</f>
        <v>0.77298578199052137</v>
      </c>
      <c r="AR17" s="212" t="s">
        <v>2</v>
      </c>
      <c r="AS17" s="212" t="s">
        <v>52</v>
      </c>
      <c r="AT17" s="237" t="s">
        <v>135</v>
      </c>
    </row>
    <row r="18" spans="2:46" s="69" customFormat="1" ht="39" thickBot="1" x14ac:dyDescent="0.25">
      <c r="B18" s="261"/>
      <c r="C18" s="262"/>
      <c r="D18" s="216"/>
      <c r="E18" s="213"/>
      <c r="F18" s="216"/>
      <c r="G18" s="294"/>
      <c r="H18" s="213"/>
      <c r="I18" s="247"/>
      <c r="J18" s="247"/>
      <c r="K18" s="247"/>
      <c r="L18" s="213"/>
      <c r="M18" s="247"/>
      <c r="N18" s="315"/>
      <c r="O18" s="317"/>
      <c r="P18" s="302"/>
      <c r="Q18" s="93" t="s">
        <v>81</v>
      </c>
      <c r="R18" s="94">
        <v>0.15</v>
      </c>
      <c r="S18" s="95">
        <v>1</v>
      </c>
      <c r="T18" s="95">
        <v>0</v>
      </c>
      <c r="U18" s="118">
        <v>0</v>
      </c>
      <c r="V18" s="96"/>
      <c r="W18" s="75">
        <f t="shared" si="0"/>
        <v>1</v>
      </c>
      <c r="X18" s="97">
        <v>44561</v>
      </c>
      <c r="Y18" s="123" t="s">
        <v>115</v>
      </c>
      <c r="Z18" s="213"/>
      <c r="AA18" s="213"/>
      <c r="AB18" s="309"/>
      <c r="AC18" s="213"/>
      <c r="AD18" s="312"/>
      <c r="AE18" s="291"/>
      <c r="AF18" s="291"/>
      <c r="AG18" s="291"/>
      <c r="AH18" s="291"/>
      <c r="AI18" s="291"/>
      <c r="AJ18" s="304"/>
      <c r="AK18" s="293"/>
      <c r="AL18" s="306"/>
      <c r="AM18" s="306"/>
      <c r="AN18" s="293"/>
      <c r="AO18" s="307"/>
      <c r="AP18" s="293"/>
      <c r="AQ18" s="297"/>
      <c r="AR18" s="213"/>
      <c r="AS18" s="213"/>
      <c r="AT18" s="238"/>
    </row>
    <row r="19" spans="2:46" s="69" customFormat="1" ht="54" customHeight="1" thickBot="1" x14ac:dyDescent="0.25">
      <c r="B19" s="261"/>
      <c r="C19" s="262"/>
      <c r="D19" s="216"/>
      <c r="E19" s="213"/>
      <c r="F19" s="216"/>
      <c r="G19" s="294"/>
      <c r="H19" s="213"/>
      <c r="I19" s="247"/>
      <c r="J19" s="247"/>
      <c r="K19" s="247"/>
      <c r="L19" s="213"/>
      <c r="M19" s="247"/>
      <c r="N19" s="315"/>
      <c r="O19" s="317"/>
      <c r="P19" s="302"/>
      <c r="Q19" s="93" t="s">
        <v>82</v>
      </c>
      <c r="R19" s="94">
        <v>0.15</v>
      </c>
      <c r="S19" s="98">
        <v>0.93500000000000005</v>
      </c>
      <c r="T19" s="95">
        <v>0</v>
      </c>
      <c r="U19" s="119">
        <v>6.5000000000000002E-2</v>
      </c>
      <c r="V19" s="96"/>
      <c r="W19" s="75">
        <f t="shared" si="0"/>
        <v>1</v>
      </c>
      <c r="X19" s="97">
        <v>44561</v>
      </c>
      <c r="Y19" s="123" t="s">
        <v>83</v>
      </c>
      <c r="Z19" s="213"/>
      <c r="AA19" s="213"/>
      <c r="AB19" s="310"/>
      <c r="AC19" s="228"/>
      <c r="AD19" s="313"/>
      <c r="AE19" s="292"/>
      <c r="AF19" s="292"/>
      <c r="AG19" s="292"/>
      <c r="AH19" s="291"/>
      <c r="AI19" s="292"/>
      <c r="AJ19" s="305"/>
      <c r="AK19" s="293"/>
      <c r="AL19" s="281"/>
      <c r="AM19" s="281"/>
      <c r="AN19" s="282"/>
      <c r="AO19" s="283"/>
      <c r="AP19" s="282"/>
      <c r="AQ19" s="298"/>
      <c r="AR19" s="228"/>
      <c r="AS19" s="228"/>
      <c r="AT19" s="238"/>
    </row>
    <row r="20" spans="2:46" s="69" customFormat="1" ht="213.75" customHeight="1" thickBot="1" x14ac:dyDescent="0.25">
      <c r="B20" s="261"/>
      <c r="C20" s="262"/>
      <c r="D20" s="216"/>
      <c r="E20" s="213"/>
      <c r="F20" s="216"/>
      <c r="G20" s="294"/>
      <c r="H20" s="213"/>
      <c r="I20" s="247"/>
      <c r="J20" s="247"/>
      <c r="K20" s="247"/>
      <c r="L20" s="213"/>
      <c r="M20" s="247"/>
      <c r="N20" s="315"/>
      <c r="O20" s="317"/>
      <c r="P20" s="302"/>
      <c r="Q20" s="93" t="s">
        <v>84</v>
      </c>
      <c r="R20" s="94">
        <v>0.15</v>
      </c>
      <c r="S20" s="98">
        <v>0.14199999999999999</v>
      </c>
      <c r="T20" s="98">
        <v>0.71499999999999997</v>
      </c>
      <c r="U20" s="119">
        <v>0</v>
      </c>
      <c r="V20" s="99"/>
      <c r="W20" s="75">
        <f t="shared" si="0"/>
        <v>0.85699999999999998</v>
      </c>
      <c r="X20" s="97">
        <v>44561</v>
      </c>
      <c r="Y20" s="123" t="s">
        <v>85</v>
      </c>
      <c r="Z20" s="213"/>
      <c r="AA20" s="213"/>
      <c r="AB20" s="130" t="s">
        <v>68</v>
      </c>
      <c r="AC20" s="92" t="s">
        <v>86</v>
      </c>
      <c r="AD20" s="131" t="s">
        <v>56</v>
      </c>
      <c r="AE20" s="141">
        <v>0</v>
      </c>
      <c r="AF20" s="141">
        <v>774500000</v>
      </c>
      <c r="AG20" s="142">
        <v>774500000</v>
      </c>
      <c r="AH20" s="291"/>
      <c r="AI20" s="141">
        <v>774500000</v>
      </c>
      <c r="AJ20" s="143">
        <f>AI20/AF20</f>
        <v>1</v>
      </c>
      <c r="AK20" s="293"/>
      <c r="AL20" s="153">
        <v>774500000</v>
      </c>
      <c r="AM20" s="160">
        <v>0</v>
      </c>
      <c r="AN20" s="162">
        <f>AM20/AF20</f>
        <v>0</v>
      </c>
      <c r="AO20" s="159">
        <v>365133852</v>
      </c>
      <c r="AP20" s="172">
        <f>AO20/AF20</f>
        <v>0.47144461200774695</v>
      </c>
      <c r="AQ20" s="171">
        <f>AO20/AL20</f>
        <v>0.47144461200774695</v>
      </c>
      <c r="AR20" s="295" t="s">
        <v>2</v>
      </c>
      <c r="AS20" s="295" t="s">
        <v>52</v>
      </c>
      <c r="AT20" s="238"/>
    </row>
    <row r="21" spans="2:46" s="69" customFormat="1" ht="49.5" customHeight="1" thickBot="1" x14ac:dyDescent="0.25">
      <c r="B21" s="241"/>
      <c r="C21" s="243"/>
      <c r="D21" s="217"/>
      <c r="E21" s="214"/>
      <c r="F21" s="217"/>
      <c r="G21" s="245"/>
      <c r="H21" s="214"/>
      <c r="I21" s="248"/>
      <c r="J21" s="248"/>
      <c r="K21" s="248"/>
      <c r="L21" s="214"/>
      <c r="M21" s="248"/>
      <c r="N21" s="316"/>
      <c r="O21" s="318"/>
      <c r="P21" s="274"/>
      <c r="Q21" s="79" t="s">
        <v>87</v>
      </c>
      <c r="R21" s="80">
        <v>0.4</v>
      </c>
      <c r="S21" s="81">
        <v>0</v>
      </c>
      <c r="T21" s="81">
        <v>0</v>
      </c>
      <c r="U21" s="117">
        <v>0.36399999999999999</v>
      </c>
      <c r="V21" s="91"/>
      <c r="W21" s="111">
        <f t="shared" si="0"/>
        <v>0.36399999999999999</v>
      </c>
      <c r="X21" s="83">
        <v>44561</v>
      </c>
      <c r="Y21" s="122" t="s">
        <v>107</v>
      </c>
      <c r="Z21" s="214"/>
      <c r="AA21" s="214"/>
      <c r="AB21" s="79" t="s">
        <v>129</v>
      </c>
      <c r="AC21" s="174" t="s">
        <v>80</v>
      </c>
      <c r="AD21" s="126" t="s">
        <v>51</v>
      </c>
      <c r="AE21" s="140">
        <v>0</v>
      </c>
      <c r="AF21" s="140">
        <v>0</v>
      </c>
      <c r="AG21" s="169">
        <v>37000000</v>
      </c>
      <c r="AH21" s="276"/>
      <c r="AI21" s="140">
        <v>0</v>
      </c>
      <c r="AJ21" s="132">
        <f>AI21/AG21</f>
        <v>0</v>
      </c>
      <c r="AK21" s="270"/>
      <c r="AL21" s="164">
        <v>37000000</v>
      </c>
      <c r="AM21" s="158"/>
      <c r="AN21" s="161"/>
      <c r="AO21" s="157">
        <v>0</v>
      </c>
      <c r="AP21" s="145">
        <f>AO21/AL21</f>
        <v>0</v>
      </c>
      <c r="AQ21" s="173">
        <f>AO21/AL21</f>
        <v>0</v>
      </c>
      <c r="AR21" s="214"/>
      <c r="AS21" s="214"/>
      <c r="AT21" s="239"/>
    </row>
    <row r="22" spans="2:46" s="69" customFormat="1" ht="60.75" customHeight="1" thickBot="1" x14ac:dyDescent="0.25">
      <c r="B22" s="240" t="s">
        <v>88</v>
      </c>
      <c r="C22" s="242" t="s">
        <v>89</v>
      </c>
      <c r="D22" s="215"/>
      <c r="E22" s="212" t="s">
        <v>90</v>
      </c>
      <c r="F22" s="215"/>
      <c r="G22" s="244" t="s">
        <v>91</v>
      </c>
      <c r="H22" s="212"/>
      <c r="I22" s="246" t="s">
        <v>44</v>
      </c>
      <c r="J22" s="246">
        <v>4185</v>
      </c>
      <c r="K22" s="319">
        <v>3000</v>
      </c>
      <c r="L22" s="212" t="s">
        <v>45</v>
      </c>
      <c r="M22" s="212">
        <v>400</v>
      </c>
      <c r="N22" s="322">
        <f>O22</f>
        <v>0.34110000000000001</v>
      </c>
      <c r="O22" s="299">
        <f>(R22*U22)+(R23*U23)+(R24*U24)</f>
        <v>0.34110000000000001</v>
      </c>
      <c r="P22" s="286">
        <f>(W22*R22)+(W23*R23)+(W24*R24)</f>
        <v>0.98855000000000004</v>
      </c>
      <c r="Q22" s="70" t="s">
        <v>92</v>
      </c>
      <c r="R22" s="71">
        <v>0.33300000000000002</v>
      </c>
      <c r="S22" s="72">
        <v>0</v>
      </c>
      <c r="T22" s="72">
        <v>0.5</v>
      </c>
      <c r="U22" s="115">
        <v>0.5</v>
      </c>
      <c r="V22" s="74"/>
      <c r="W22" s="75">
        <f t="shared" si="0"/>
        <v>1</v>
      </c>
      <c r="X22" s="76">
        <v>44561</v>
      </c>
      <c r="Y22" s="121" t="s">
        <v>93</v>
      </c>
      <c r="Z22" s="212" t="s">
        <v>110</v>
      </c>
      <c r="AA22" s="212" t="s">
        <v>94</v>
      </c>
      <c r="AB22" s="308">
        <v>2021768920019</v>
      </c>
      <c r="AC22" s="78" t="s">
        <v>95</v>
      </c>
      <c r="AD22" s="127" t="s">
        <v>51</v>
      </c>
      <c r="AE22" s="144">
        <v>150000000</v>
      </c>
      <c r="AF22" s="144">
        <v>150000000</v>
      </c>
      <c r="AG22" s="144">
        <v>150000000</v>
      </c>
      <c r="AH22" s="334">
        <v>170000000</v>
      </c>
      <c r="AI22" s="139">
        <v>150000000</v>
      </c>
      <c r="AJ22" s="170">
        <f>AI22/AF22</f>
        <v>1</v>
      </c>
      <c r="AK22" s="269" t="s">
        <v>124</v>
      </c>
      <c r="AL22" s="267">
        <v>170000000</v>
      </c>
      <c r="AM22" s="267">
        <v>14125000</v>
      </c>
      <c r="AN22" s="269">
        <f>AM22/AF22</f>
        <v>9.4166666666666662E-2</v>
      </c>
      <c r="AO22" s="277">
        <v>109425000</v>
      </c>
      <c r="AP22" s="269">
        <f>AO22/(AG22+AG23)</f>
        <v>0.64367647058823529</v>
      </c>
      <c r="AQ22" s="263">
        <f>AO22/AL22</f>
        <v>0.64367647058823529</v>
      </c>
      <c r="AR22" s="212" t="s">
        <v>2</v>
      </c>
      <c r="AS22" s="212" t="s">
        <v>52</v>
      </c>
      <c r="AT22" s="237" t="s">
        <v>96</v>
      </c>
    </row>
    <row r="23" spans="2:46" s="69" customFormat="1" ht="56.25" customHeight="1" thickBot="1" x14ac:dyDescent="0.25">
      <c r="B23" s="261"/>
      <c r="C23" s="262"/>
      <c r="D23" s="216"/>
      <c r="E23" s="213"/>
      <c r="F23" s="216"/>
      <c r="G23" s="294"/>
      <c r="H23" s="213"/>
      <c r="I23" s="247"/>
      <c r="J23" s="247"/>
      <c r="K23" s="320"/>
      <c r="L23" s="213"/>
      <c r="M23" s="213"/>
      <c r="N23" s="323"/>
      <c r="O23" s="300"/>
      <c r="P23" s="302"/>
      <c r="Q23" s="93" t="s">
        <v>97</v>
      </c>
      <c r="R23" s="94">
        <v>0.33</v>
      </c>
      <c r="S23" s="95">
        <v>0.95</v>
      </c>
      <c r="T23" s="95">
        <v>0</v>
      </c>
      <c r="U23" s="118">
        <v>0.05</v>
      </c>
      <c r="V23" s="96"/>
      <c r="W23" s="75">
        <f t="shared" si="0"/>
        <v>1</v>
      </c>
      <c r="X23" s="97">
        <v>44561</v>
      </c>
      <c r="Y23" s="123" t="s">
        <v>98</v>
      </c>
      <c r="Z23" s="213"/>
      <c r="AA23" s="213"/>
      <c r="AB23" s="309"/>
      <c r="AC23" s="213" t="s">
        <v>117</v>
      </c>
      <c r="AD23" s="312" t="s">
        <v>51</v>
      </c>
      <c r="AE23" s="331">
        <v>0</v>
      </c>
      <c r="AF23" s="331">
        <v>0</v>
      </c>
      <c r="AG23" s="331">
        <v>20000000</v>
      </c>
      <c r="AH23" s="331"/>
      <c r="AI23" s="291">
        <v>0</v>
      </c>
      <c r="AJ23" s="304">
        <v>0</v>
      </c>
      <c r="AK23" s="293"/>
      <c r="AL23" s="306"/>
      <c r="AM23" s="306"/>
      <c r="AN23" s="293"/>
      <c r="AO23" s="307"/>
      <c r="AP23" s="293"/>
      <c r="AQ23" s="265"/>
      <c r="AR23" s="213"/>
      <c r="AS23" s="213"/>
      <c r="AT23" s="238"/>
    </row>
    <row r="24" spans="2:46" s="69" customFormat="1" ht="39" thickBot="1" x14ac:dyDescent="0.25">
      <c r="B24" s="241"/>
      <c r="C24" s="243"/>
      <c r="D24" s="217"/>
      <c r="E24" s="214"/>
      <c r="F24" s="217"/>
      <c r="G24" s="245"/>
      <c r="H24" s="214"/>
      <c r="I24" s="248"/>
      <c r="J24" s="248"/>
      <c r="K24" s="321"/>
      <c r="L24" s="214"/>
      <c r="M24" s="214"/>
      <c r="N24" s="324"/>
      <c r="O24" s="301"/>
      <c r="P24" s="274"/>
      <c r="Q24" s="79" t="s">
        <v>99</v>
      </c>
      <c r="R24" s="80">
        <v>0.34</v>
      </c>
      <c r="S24" s="81">
        <v>0</v>
      </c>
      <c r="T24" s="100">
        <v>0.49249999999999999</v>
      </c>
      <c r="U24" s="117">
        <v>0.46500000000000002</v>
      </c>
      <c r="V24" s="91"/>
      <c r="W24" s="111">
        <f t="shared" si="0"/>
        <v>0.95750000000000002</v>
      </c>
      <c r="X24" s="83">
        <v>44561</v>
      </c>
      <c r="Y24" s="122" t="s">
        <v>108</v>
      </c>
      <c r="Z24" s="214"/>
      <c r="AA24" s="214"/>
      <c r="AB24" s="327"/>
      <c r="AC24" s="214"/>
      <c r="AD24" s="330"/>
      <c r="AE24" s="332"/>
      <c r="AF24" s="332"/>
      <c r="AG24" s="332"/>
      <c r="AH24" s="332"/>
      <c r="AI24" s="276"/>
      <c r="AJ24" s="333"/>
      <c r="AK24" s="270"/>
      <c r="AL24" s="268"/>
      <c r="AM24" s="268"/>
      <c r="AN24" s="270"/>
      <c r="AO24" s="278"/>
      <c r="AP24" s="270"/>
      <c r="AQ24" s="266"/>
      <c r="AR24" s="214"/>
      <c r="AS24" s="214"/>
      <c r="AT24" s="239"/>
    </row>
    <row r="25" spans="2:46" s="69" customFormat="1" ht="82.5" customHeight="1" thickBot="1" x14ac:dyDescent="0.25">
      <c r="B25" s="101" t="s">
        <v>88</v>
      </c>
      <c r="C25" s="86" t="s">
        <v>89</v>
      </c>
      <c r="D25" s="87"/>
      <c r="E25" s="46" t="s">
        <v>90</v>
      </c>
      <c r="F25" s="87"/>
      <c r="G25" s="102" t="s">
        <v>100</v>
      </c>
      <c r="H25" s="46"/>
      <c r="I25" s="103" t="s">
        <v>44</v>
      </c>
      <c r="J25" s="103">
        <v>0</v>
      </c>
      <c r="K25" s="103">
        <v>1</v>
      </c>
      <c r="L25" s="46" t="s">
        <v>63</v>
      </c>
      <c r="M25" s="104">
        <v>0.3</v>
      </c>
      <c r="N25" s="114">
        <f>O25</f>
        <v>0.25</v>
      </c>
      <c r="O25" s="105">
        <f>R25*U25</f>
        <v>0.25</v>
      </c>
      <c r="P25" s="106">
        <f>W25*R25</f>
        <v>0.75</v>
      </c>
      <c r="Q25" s="107" t="s">
        <v>101</v>
      </c>
      <c r="R25" s="108">
        <v>1</v>
      </c>
      <c r="S25" s="109">
        <v>0.5</v>
      </c>
      <c r="T25" s="109">
        <v>0</v>
      </c>
      <c r="U25" s="120">
        <v>0.25</v>
      </c>
      <c r="V25" s="110"/>
      <c r="W25" s="111">
        <f t="shared" si="0"/>
        <v>0.75</v>
      </c>
      <c r="X25" s="112">
        <v>44561</v>
      </c>
      <c r="Y25" s="124" t="s">
        <v>116</v>
      </c>
      <c r="Z25" s="107" t="s">
        <v>102</v>
      </c>
      <c r="AA25" s="46" t="s">
        <v>103</v>
      </c>
      <c r="AB25" s="46" t="s">
        <v>128</v>
      </c>
      <c r="AC25" s="46" t="s">
        <v>58</v>
      </c>
      <c r="AD25" s="46" t="s">
        <v>104</v>
      </c>
      <c r="AE25" s="138">
        <v>0</v>
      </c>
      <c r="AF25" s="138">
        <v>0</v>
      </c>
      <c r="AG25" s="138"/>
      <c r="AH25" s="138"/>
      <c r="AI25" s="138">
        <v>0</v>
      </c>
      <c r="AJ25" s="133">
        <v>0</v>
      </c>
      <c r="AK25" s="148" t="s">
        <v>58</v>
      </c>
      <c r="AL25" s="149" t="s">
        <v>58</v>
      </c>
      <c r="AM25" s="149">
        <v>0</v>
      </c>
      <c r="AN25" s="154" t="e">
        <f>AM25/AF25</f>
        <v>#DIV/0!</v>
      </c>
      <c r="AO25" s="155">
        <v>0</v>
      </c>
      <c r="AP25" s="154" t="e">
        <f>AO25/AF25</f>
        <v>#DIV/0!</v>
      </c>
      <c r="AQ25" s="47">
        <v>0</v>
      </c>
      <c r="AR25" s="46" t="s">
        <v>2</v>
      </c>
      <c r="AS25" s="46" t="s">
        <v>52</v>
      </c>
      <c r="AT25" s="90" t="s">
        <v>105</v>
      </c>
    </row>
    <row r="26" spans="2:46" x14ac:dyDescent="0.2">
      <c r="AE26" s="55">
        <f>SUM(AE9:AE25)</f>
        <v>1285000000</v>
      </c>
      <c r="AF26" s="329">
        <f>SUM(AF9:AF25,AG23,AG21,AG16,AG10)</f>
        <v>2369500000</v>
      </c>
      <c r="AG26" s="329"/>
      <c r="AH26" s="176">
        <f>SUM(AH9:AH25)</f>
        <v>2369500000</v>
      </c>
      <c r="AI26" s="55">
        <f>SUM(AI9:AI25)</f>
        <v>1930000000</v>
      </c>
      <c r="AJ26" s="56">
        <f>AVERAGE(AJ9:AJ25)</f>
        <v>0.56441548183254342</v>
      </c>
      <c r="AK26" s="55"/>
      <c r="AL26" s="55">
        <f>SUM(AL9:AL25)</f>
        <v>2369500000</v>
      </c>
      <c r="AM26" s="55">
        <f t="shared" ref="AM26" si="1">SUM(AM9:AM25)</f>
        <v>185503632</v>
      </c>
      <c r="AN26" s="55"/>
      <c r="AO26" s="55">
        <f>SUM(AO9:AO25)</f>
        <v>1365403852</v>
      </c>
      <c r="AQ26" s="54">
        <f>AVERAGE(AQ9:AQ25)</f>
        <v>0.36272372993691121</v>
      </c>
    </row>
    <row r="27" spans="2:46" ht="21" customHeight="1" x14ac:dyDescent="0.2">
      <c r="O27" s="58">
        <f>AVERAGE(O9:O25)</f>
        <v>0.21812500000000001</v>
      </c>
      <c r="P27" s="58">
        <f>AVERAGE(P9:P25)</f>
        <v>0.69791666666666663</v>
      </c>
      <c r="AM27" s="328">
        <f>AO26/AL26</f>
        <v>0.57624133867904626</v>
      </c>
      <c r="AN27" s="328"/>
      <c r="AO27" s="328"/>
    </row>
    <row r="31" spans="2:46" x14ac:dyDescent="0.2">
      <c r="O31" s="60"/>
      <c r="P31" s="326"/>
      <c r="Q31" s="325"/>
    </row>
    <row r="32" spans="2:46" x14ac:dyDescent="0.2">
      <c r="O32" s="60"/>
      <c r="P32" s="326"/>
      <c r="Q32" s="326"/>
    </row>
    <row r="33" spans="15:17" x14ac:dyDescent="0.2">
      <c r="O33" s="60"/>
      <c r="P33" s="326"/>
      <c r="Q33" s="326"/>
    </row>
    <row r="34" spans="15:17" x14ac:dyDescent="0.2">
      <c r="O34" s="60"/>
      <c r="P34" s="326"/>
      <c r="Q34" s="60"/>
    </row>
    <row r="35" spans="15:17" x14ac:dyDescent="0.2">
      <c r="O35" s="60"/>
      <c r="P35" s="326"/>
      <c r="Q35" s="60"/>
    </row>
  </sheetData>
  <sheetProtection algorithmName="SHA-512" hashValue="I4CMWK+bYIRZKkTkHr8RRIhtMnrnUPeUWngEw/qX0tbVUZ0BG/Heurw2z0ZOiBm+vP1NEuMG+FhbujWCRkRVfw==" saltValue="D2MTXVhIoJyiaoWckk06vA==" spinCount="100000" sheet="1" formatCells="0" formatColumns="0" formatRows="0" insertColumns="0" insertRows="0" insertHyperlinks="0" deleteColumns="0" deleteRows="0" sort="0" autoFilter="0" pivotTables="0"/>
  <mergeCells count="216">
    <mergeCell ref="AH17:AH21"/>
    <mergeCell ref="AH22:AH24"/>
    <mergeCell ref="AM22:AM24"/>
    <mergeCell ref="AO22:AO24"/>
    <mergeCell ref="AN22:AN24"/>
    <mergeCell ref="AP22:AP24"/>
    <mergeCell ref="AK22:AK24"/>
    <mergeCell ref="AP17:AP19"/>
    <mergeCell ref="AI13:AI14"/>
    <mergeCell ref="AJ13:AJ14"/>
    <mergeCell ref="Z22:Z24"/>
    <mergeCell ref="AA22:AA24"/>
    <mergeCell ref="AB22:AB24"/>
    <mergeCell ref="AM27:AO27"/>
    <mergeCell ref="AF26:AG26"/>
    <mergeCell ref="AQ22:AQ24"/>
    <mergeCell ref="AC23:AC24"/>
    <mergeCell ref="AD23:AD24"/>
    <mergeCell ref="AE23:AE24"/>
    <mergeCell ref="AF23:AF24"/>
    <mergeCell ref="AG23:AG24"/>
    <mergeCell ref="AI23:AI24"/>
    <mergeCell ref="AJ23:AJ24"/>
    <mergeCell ref="AL22:AL24"/>
    <mergeCell ref="N17:N21"/>
    <mergeCell ref="O17:O21"/>
    <mergeCell ref="P17:P21"/>
    <mergeCell ref="K22:K24"/>
    <mergeCell ref="L22:L24"/>
    <mergeCell ref="M22:M24"/>
    <mergeCell ref="N22:N24"/>
    <mergeCell ref="Q31:Q33"/>
    <mergeCell ref="P31:P35"/>
    <mergeCell ref="K17:K21"/>
    <mergeCell ref="L17:L21"/>
    <mergeCell ref="M17:M21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AS13:AS14"/>
    <mergeCell ref="AT13:AT14"/>
    <mergeCell ref="AM13:AM14"/>
    <mergeCell ref="AN13:AN14"/>
    <mergeCell ref="AT15:AT16"/>
    <mergeCell ref="AR15:AR16"/>
    <mergeCell ref="AS15:AS16"/>
    <mergeCell ref="O22:O24"/>
    <mergeCell ref="P22:P24"/>
    <mergeCell ref="AJ17:AJ19"/>
    <mergeCell ref="AM17:AM19"/>
    <mergeCell ref="AN17:AN19"/>
    <mergeCell ref="AO17:AO19"/>
    <mergeCell ref="AB17:AB19"/>
    <mergeCell ref="AC17:AC19"/>
    <mergeCell ref="AD17:AD19"/>
    <mergeCell ref="AE17:AE19"/>
    <mergeCell ref="AG17:AG19"/>
    <mergeCell ref="AL17:AL19"/>
    <mergeCell ref="Z17:Z21"/>
    <mergeCell ref="AA17:AA21"/>
    <mergeCell ref="AR22:AR24"/>
    <mergeCell ref="AS22:AS24"/>
    <mergeCell ref="AT22:AT24"/>
    <mergeCell ref="AR17:AR19"/>
    <mergeCell ref="AS17:AS19"/>
    <mergeCell ref="AT17:AT21"/>
    <mergeCell ref="AF17:AF19"/>
    <mergeCell ref="AI17:AI19"/>
    <mergeCell ref="B15:B16"/>
    <mergeCell ref="C15:C16"/>
    <mergeCell ref="D15:D16"/>
    <mergeCell ref="E15:E16"/>
    <mergeCell ref="F15:F16"/>
    <mergeCell ref="AK17:AK21"/>
    <mergeCell ref="B17:B21"/>
    <mergeCell ref="C17:C21"/>
    <mergeCell ref="D17:D21"/>
    <mergeCell ref="E17:E21"/>
    <mergeCell ref="F17:F21"/>
    <mergeCell ref="G17:G21"/>
    <mergeCell ref="H17:H21"/>
    <mergeCell ref="I17:I21"/>
    <mergeCell ref="J17:J21"/>
    <mergeCell ref="AS20:AS21"/>
    <mergeCell ref="AR20:AR21"/>
    <mergeCell ref="AQ17:AQ19"/>
    <mergeCell ref="L15:L16"/>
    <mergeCell ref="G15:G16"/>
    <mergeCell ref="H15:H16"/>
    <mergeCell ref="I13:I14"/>
    <mergeCell ref="J13:J14"/>
    <mergeCell ref="K13:K14"/>
    <mergeCell ref="L13:L14"/>
    <mergeCell ref="M13:M14"/>
    <mergeCell ref="N13:N14"/>
    <mergeCell ref="I15:I16"/>
    <mergeCell ref="J15:J16"/>
    <mergeCell ref="K15:K16"/>
    <mergeCell ref="AR13:AR14"/>
    <mergeCell ref="AK9:AK10"/>
    <mergeCell ref="AM9:AM10"/>
    <mergeCell ref="AN9:AN10"/>
    <mergeCell ref="AO9:AO10"/>
    <mergeCell ref="AE13:AE14"/>
    <mergeCell ref="AF13:AF14"/>
    <mergeCell ref="AR9:AR11"/>
    <mergeCell ref="O13:O14"/>
    <mergeCell ref="P13:P14"/>
    <mergeCell ref="AA13:AA14"/>
    <mergeCell ref="AB13:AB14"/>
    <mergeCell ref="AC13:AC14"/>
    <mergeCell ref="AD13:AD14"/>
    <mergeCell ref="AH9:AH11"/>
    <mergeCell ref="AH13:AH14"/>
    <mergeCell ref="AL9:AL10"/>
    <mergeCell ref="AP9:AP10"/>
    <mergeCell ref="AQ9:AQ10"/>
    <mergeCell ref="AQ11:AQ12"/>
    <mergeCell ref="AL13:AL14"/>
    <mergeCell ref="AK13:AK14"/>
    <mergeCell ref="M15:M16"/>
    <mergeCell ref="N15:N16"/>
    <mergeCell ref="O15:O16"/>
    <mergeCell ref="P15:P16"/>
    <mergeCell ref="Z15:Z16"/>
    <mergeCell ref="AA15:AA16"/>
    <mergeCell ref="AG13:AG14"/>
    <mergeCell ref="AQ13:AQ14"/>
    <mergeCell ref="AO13:AO14"/>
    <mergeCell ref="AP13:AP14"/>
    <mergeCell ref="AH15:AH16"/>
    <mergeCell ref="AT9:AT11"/>
    <mergeCell ref="B13:B14"/>
    <mergeCell ref="C13:C14"/>
    <mergeCell ref="D13:D14"/>
    <mergeCell ref="E13:E14"/>
    <mergeCell ref="F13:F14"/>
    <mergeCell ref="G13:G14"/>
    <mergeCell ref="H13:H14"/>
    <mergeCell ref="M9:M11"/>
    <mergeCell ref="N9:N11"/>
    <mergeCell ref="O9:O11"/>
    <mergeCell ref="P9:P11"/>
    <mergeCell ref="Z9:Z11"/>
    <mergeCell ref="AA9:AA11"/>
    <mergeCell ref="G9:G11"/>
    <mergeCell ref="H9:H11"/>
    <mergeCell ref="I9:I11"/>
    <mergeCell ref="J9:J11"/>
    <mergeCell ref="K9:K11"/>
    <mergeCell ref="L9:L11"/>
    <mergeCell ref="B9:B11"/>
    <mergeCell ref="C9:C11"/>
    <mergeCell ref="D9:D11"/>
    <mergeCell ref="AS9:AS11"/>
    <mergeCell ref="E9:E11"/>
    <mergeCell ref="F9:F11"/>
    <mergeCell ref="AB6:AB7"/>
    <mergeCell ref="AC6:AC7"/>
    <mergeCell ref="AD6:AD7"/>
    <mergeCell ref="AE6:AE7"/>
    <mergeCell ref="H5:H7"/>
    <mergeCell ref="I5:I7"/>
    <mergeCell ref="J5:J7"/>
    <mergeCell ref="K5:K7"/>
    <mergeCell ref="L5:L7"/>
    <mergeCell ref="Y9:Y10"/>
    <mergeCell ref="X9:X10"/>
    <mergeCell ref="W9:W10"/>
    <mergeCell ref="Q9:Q10"/>
    <mergeCell ref="R9:R10"/>
    <mergeCell ref="S9:S10"/>
    <mergeCell ref="T9:T10"/>
    <mergeCell ref="U9:U10"/>
    <mergeCell ref="V9:V10"/>
    <mergeCell ref="B5:B7"/>
    <mergeCell ref="C5:C7"/>
    <mergeCell ref="D5:D7"/>
    <mergeCell ref="E5:E7"/>
    <mergeCell ref="F5:F7"/>
    <mergeCell ref="G5:G7"/>
    <mergeCell ref="AA5:AB5"/>
    <mergeCell ref="AC5:AJ5"/>
    <mergeCell ref="AL6:AL7"/>
    <mergeCell ref="AH6:AH7"/>
    <mergeCell ref="AI6:AI7"/>
    <mergeCell ref="AS5:AS7"/>
    <mergeCell ref="AT5:AT7"/>
    <mergeCell ref="M6:M7"/>
    <mergeCell ref="N6:N7"/>
    <mergeCell ref="O6:O7"/>
    <mergeCell ref="P6:P7"/>
    <mergeCell ref="AA6:AA7"/>
    <mergeCell ref="Q5:Q7"/>
    <mergeCell ref="R5:R7"/>
    <mergeCell ref="S5:W6"/>
    <mergeCell ref="X5:X7"/>
    <mergeCell ref="Y5:Y7"/>
    <mergeCell ref="Z5:Z7"/>
    <mergeCell ref="M5:P5"/>
    <mergeCell ref="AJ6:AJ7"/>
    <mergeCell ref="AM6:AM7"/>
    <mergeCell ref="AN6:AN7"/>
    <mergeCell ref="AO6:AO7"/>
    <mergeCell ref="AP6:AP7"/>
    <mergeCell ref="AF6:AF7"/>
    <mergeCell ref="AG6:AG7"/>
    <mergeCell ref="AK6:AK7"/>
    <mergeCell ref="AQ6:AQ7"/>
    <mergeCell ref="AR5:AR7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IMETY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Manuel Torres</cp:lastModifiedBy>
  <dcterms:created xsi:type="dcterms:W3CDTF">2021-09-06T20:18:42Z</dcterms:created>
  <dcterms:modified xsi:type="dcterms:W3CDTF">2022-02-11T15:24:49Z</dcterms:modified>
</cp:coreProperties>
</file>